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eneral Data" sheetId="1" r:id="rId1"/>
    <sheet name="Size-Calculation" sheetId="2" r:id="rId2"/>
    <sheet name="Part-List" sheetId="3" r:id="rId3"/>
    <sheet name="Pictures" sheetId="4" r:id="rId4"/>
  </sheets>
  <definedNames>
    <definedName name="_Toc255646193" localSheetId="0">'General Data'!$A$31</definedName>
  </definedNames>
  <calcPr fullCalcOnLoad="1"/>
</workbook>
</file>

<file path=xl/comments2.xml><?xml version="1.0" encoding="utf-8"?>
<comments xmlns="http://schemas.openxmlformats.org/spreadsheetml/2006/main">
  <authors>
    <author>Schranner</author>
  </authors>
  <commentList>
    <comment ref="C12" authorId="0">
      <text>
        <r>
          <rPr>
            <b/>
            <sz val="8"/>
            <rFont val="Tahoma"/>
            <family val="0"/>
          </rPr>
          <t>if swallow-tail connection then size like outside Dimension D40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Number of</t>
        </r>
      </text>
    </comment>
    <comment ref="D14" authorId="0">
      <text>
        <r>
          <rPr>
            <b/>
            <sz val="8"/>
            <rFont val="Tahoma"/>
            <family val="0"/>
          </rPr>
          <t>as available</t>
        </r>
      </text>
    </comment>
    <comment ref="C15" authorId="0">
      <text>
        <r>
          <rPr>
            <b/>
            <sz val="8"/>
            <rFont val="Tahoma"/>
            <family val="0"/>
          </rPr>
          <t>5 cm overlapp</t>
        </r>
      </text>
    </comment>
    <comment ref="D15" authorId="0">
      <text>
        <r>
          <rPr>
            <sz val="8"/>
            <rFont val="Tahoma"/>
            <family val="0"/>
          </rPr>
          <t>2 cm overlapp</t>
        </r>
      </text>
    </comment>
    <comment ref="D16" authorId="0">
      <text>
        <r>
          <rPr>
            <b/>
            <sz val="8"/>
            <rFont val="Tahoma"/>
            <family val="0"/>
          </rPr>
          <t>Distance to next</t>
        </r>
      </text>
    </comment>
    <comment ref="B18" authorId="0">
      <text>
        <r>
          <rPr>
            <b/>
            <sz val="8"/>
            <rFont val="Tahoma"/>
            <family val="0"/>
          </rPr>
          <t>Nr of</t>
        </r>
      </text>
    </comment>
    <comment ref="D18" authorId="0">
      <text>
        <r>
          <rPr>
            <b/>
            <sz val="8"/>
            <rFont val="Tahoma"/>
            <family val="0"/>
          </rPr>
          <t>length of one piece</t>
        </r>
      </text>
    </comment>
    <comment ref="D22" authorId="0">
      <text>
        <r>
          <rPr>
            <b/>
            <sz val="8"/>
            <rFont val="Tahoma"/>
            <family val="0"/>
          </rPr>
          <t>width</t>
        </r>
      </text>
    </comment>
    <comment ref="B72" authorId="0">
      <text>
        <r>
          <rPr>
            <b/>
            <sz val="8"/>
            <rFont val="Tahoma"/>
            <family val="0"/>
          </rPr>
          <t>Number of</t>
        </r>
      </text>
    </comment>
    <comment ref="D72" authorId="0">
      <text>
        <r>
          <rPr>
            <b/>
            <sz val="8"/>
            <rFont val="Tahoma"/>
            <family val="0"/>
          </rPr>
          <t>as available</t>
        </r>
        <r>
          <rPr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0"/>
          </rPr>
          <t>Diameter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8"/>
            <rFont val="Tahoma"/>
            <family val="0"/>
          </rPr>
          <t xml:space="preserve">Distance to next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<sst xmlns="http://schemas.openxmlformats.org/spreadsheetml/2006/main" count="452" uniqueCount="373">
  <si>
    <t>Stückliste Solarthermische Anlage</t>
  </si>
  <si>
    <t>Rohre etc</t>
  </si>
  <si>
    <t xml:space="preserve">Rohrschelle (Schraub oder besser Biege-Version) </t>
  </si>
  <si>
    <t>Wasserhahn Küche</t>
  </si>
  <si>
    <t>Wasserhahn Dusche mit Kaltwassermischung</t>
  </si>
  <si>
    <t>Tank 1 Vorrats-Tank</t>
  </si>
  <si>
    <r>
      <t>Schwimmer (</t>
    </r>
    <r>
      <rPr>
        <sz val="11"/>
        <rFont val="Times New Roman"/>
        <family val="1"/>
      </rPr>
      <t>floating-gauge or ball-valve)</t>
    </r>
  </si>
  <si>
    <t>Optional Schwarze Farbe für Tank</t>
  </si>
  <si>
    <t>Flansch für Auslauf</t>
  </si>
  <si>
    <t>Tank 2 Wärmespeicher</t>
  </si>
  <si>
    <t>Tank (z.B. ehemaliger Warmwasserboiler)</t>
  </si>
  <si>
    <t>Isolierung Tank: ideal: Wolle, Lumpen;  gut: Sägespäne (kapok, sawdust, coconut fibre, glass-wool)</t>
  </si>
  <si>
    <t>Ev. Säcke um Isolier-Material rein zu füllen</t>
  </si>
  <si>
    <t xml:space="preserve">Isolierung ideal: Wolle, Lumpen;  gut: Sägespäne </t>
  </si>
  <si>
    <t>Kitt / Silicon (silicone-kit or putty), z.B. Gewächshaus-Kitt</t>
  </si>
  <si>
    <t>Blechschrauben</t>
  </si>
  <si>
    <t>Werkzeuge</t>
  </si>
  <si>
    <t>Verlängerungsleitung</t>
  </si>
  <si>
    <t>Flex?</t>
  </si>
  <si>
    <t>Glasschneider</t>
  </si>
  <si>
    <t>Pinsel</t>
  </si>
  <si>
    <t>Pinsel-Reiniger</t>
  </si>
  <si>
    <t>Feilen</t>
  </si>
  <si>
    <t>Lumpen</t>
  </si>
  <si>
    <t>Markier-Stift</t>
  </si>
  <si>
    <t>Instalación de Solarthermische de artículo - lista</t>
  </si>
  <si>
    <t>Tubos etc</t>
  </si>
  <si>
    <t>Agua caliente - tubo de aislamiento: traicionó chapa metálica</t>
  </si>
  <si>
    <t>Cobrador envases de grifo o curvas de manguera</t>
  </si>
  <si>
    <t>Cocina de grifo</t>
  </si>
  <si>
    <t>Tanque (z.B). Ex tanque de agua caliente - agua caliente</t>
  </si>
  <si>
    <t>Tanque de aislamiento: a la perfección: lana, trapos; bueno: Saw - pedacitos (miraguano, aserrín, fibra de coco, vidrio - lana)</t>
  </si>
  <si>
    <t>Ev.. Para llenar sacos simplemente sobre Isolier - material</t>
  </si>
  <si>
    <t>Tanque de sobre (chapa ondulada, dentro de plata el negro exterior)</t>
  </si>
  <si>
    <t>Goma - tira (camión - neumáticos)</t>
  </si>
  <si>
    <t>Pequeña parte</t>
  </si>
  <si>
    <t>Latón - tornillos</t>
  </si>
  <si>
    <t>Chapa metálica - tornillos</t>
  </si>
  <si>
    <t>Fortificación para mangueras (clips de pantalones)</t>
  </si>
  <si>
    <t>Herramientas</t>
  </si>
  <si>
    <t>Perfora metal grande</t>
  </si>
  <si>
    <t>Perfora madera</t>
  </si>
  <si>
    <t>Extensión - dirección</t>
  </si>
  <si>
    <t>¿Cable?</t>
  </si>
  <si>
    <t>Vidrio - sastres</t>
  </si>
  <si>
    <t>Cepillos</t>
  </si>
  <si>
    <t>Cepillo - clearers</t>
  </si>
  <si>
    <t>Papel de lija</t>
  </si>
  <si>
    <t>Archivos</t>
  </si>
  <si>
    <t>Trapos</t>
  </si>
  <si>
    <t>Markier - Stift</t>
  </si>
  <si>
    <t>Piece-list Solarthermische installation</t>
  </si>
  <si>
    <t>Tubes etc</t>
  </si>
  <si>
    <t>Cold-water-tube or pressure-hose with tissue-insole, UV-Resistent</t>
  </si>
  <si>
    <t>Hot water-hose (garden-hose)?), Heisswasserfest</t>
  </si>
  <si>
    <t>Black wall-color for hoses</t>
  </si>
  <si>
    <t>Isolation hot water-tube: betrayed sheet metal</t>
  </si>
  <si>
    <t xml:space="preserve">Tube-bell (screw or better Biege-Version) </t>
  </si>
  <si>
    <t>Bend faucet cold-water-inlet or hose</t>
  </si>
  <si>
    <t>Faucet collector empties or hose bends</t>
  </si>
  <si>
    <t>Faucet kitchen</t>
  </si>
  <si>
    <t>Faucet shower with cold-water-mixture</t>
  </si>
  <si>
    <t>Fill up on 1 reserve-tanks</t>
  </si>
  <si>
    <t>Swimmers (floating-gauge or ball-valve)</t>
  </si>
  <si>
    <t>Optional Schwarze color for tank</t>
  </si>
  <si>
    <t>Flange for exercise</t>
  </si>
  <si>
    <t>Fill up on 2 heat-storages</t>
  </si>
  <si>
    <t>Tank (z.B). former hot water-hot water tank</t>
  </si>
  <si>
    <t>Isolation tank: ideally: Wool, rags;  good: Saw-chips (kapok, sawdust, coconut fibre, glass-wool)</t>
  </si>
  <si>
    <t>Ev. To fill sacks purely about Isolier-Material</t>
  </si>
  <si>
    <t>Envelope tank (corrugated iron, indoors silver, outside black)</t>
  </si>
  <si>
    <t>Rubber-strip (truck-tires)</t>
  </si>
  <si>
    <t>Putty / Silicon (silicone-kit or putty), z.B. Greenhouse-putty</t>
  </si>
  <si>
    <t>Small parts</t>
  </si>
  <si>
    <t>Brass-screws</t>
  </si>
  <si>
    <t>Sheet metal-screws</t>
  </si>
  <si>
    <t>Tools</t>
  </si>
  <si>
    <t>Drills metal big</t>
  </si>
  <si>
    <t>Drills wood</t>
  </si>
  <si>
    <t>Extension-management</t>
  </si>
  <si>
    <t>Glass-tailors</t>
  </si>
  <si>
    <t>Brushes</t>
  </si>
  <si>
    <t>Brush-clearers</t>
  </si>
  <si>
    <t>Sandpaper</t>
  </si>
  <si>
    <t>Files</t>
  </si>
  <si>
    <t>Rags</t>
  </si>
  <si>
    <t>Screwdrivers</t>
  </si>
  <si>
    <t>Ruler</t>
  </si>
  <si>
    <t>brasalete</t>
  </si>
  <si>
    <t>Tubo de - agua - frío o presión - manguera con tejido - plantilla, UV - Resistencia</t>
  </si>
  <si>
    <t>flotador</t>
  </si>
  <si>
    <t xml:space="preserve">¿papel Aluminio </t>
  </si>
  <si>
    <t>Nails, galvanized</t>
  </si>
  <si>
    <t>Clavos, galvanicado</t>
  </si>
  <si>
    <t>Heatproof dull black color (stovepipe-color) / verrußen. 1 l</t>
  </si>
  <si>
    <t>una plancha de tol, aluminio, cobre 0,5... 1 Milímetros</t>
  </si>
  <si>
    <t>Status</t>
  </si>
  <si>
    <t>optional pintura negro de aqua manguera</t>
  </si>
  <si>
    <t>Optional Color de negra</t>
  </si>
  <si>
    <t>Tank (Kunststoff?, Toilettenkasten?)</t>
  </si>
  <si>
    <t>Tanque, plástico? flotador-box para servicio higienico?</t>
  </si>
  <si>
    <t>Tank, plastic?, Toilet-Box</t>
  </si>
  <si>
    <t>Tanques 1 frio</t>
  </si>
  <si>
    <t>Tanques 2 calor</t>
  </si>
  <si>
    <t>Tube-hemp, Teflon, Vaseline, olive-oil, coconut-fat</t>
  </si>
  <si>
    <t xml:space="preserve">Isolation: Wool, rags;  good: Saw-chips </t>
  </si>
  <si>
    <t xml:space="preserve">El aislamiento: lana, trapos; bueno: Saw - desportillar </t>
  </si>
  <si>
    <t>1 l</t>
  </si>
  <si>
    <t xml:space="preserve">Solar-Paneel </t>
  </si>
  <si>
    <t>planks for sides b + c</t>
  </si>
  <si>
    <t>supporting laths</t>
  </si>
  <si>
    <t>planks for the bottom:</t>
  </si>
  <si>
    <t>Abstands-Latten für Boden</t>
  </si>
  <si>
    <t>Glas</t>
  </si>
  <si>
    <t>Vidrio</t>
  </si>
  <si>
    <t>glass</t>
  </si>
  <si>
    <t>4-5 mm</t>
  </si>
  <si>
    <t>cm</t>
  </si>
  <si>
    <t>copper-pipe</t>
  </si>
  <si>
    <t>Tubo de cobre</t>
  </si>
  <si>
    <t>Nr or T-Connexiones</t>
  </si>
  <si>
    <t>Nr or L-Connexiones</t>
  </si>
  <si>
    <t>Kupfer T-Winkel</t>
  </si>
  <si>
    <t>Kupfer L-Winkel</t>
  </si>
  <si>
    <t>cobre T</t>
  </si>
  <si>
    <t>Cobre L</t>
  </si>
  <si>
    <t xml:space="preserve">Solar-panel </t>
  </si>
  <si>
    <t>0,5-1mm</t>
  </si>
  <si>
    <t xml:space="preserve">Absorber: Alu, Kupfer </t>
  </si>
  <si>
    <t>Sheet metal aluminum, copper</t>
  </si>
  <si>
    <t>cartón</t>
  </si>
  <si>
    <t>cardboard</t>
  </si>
  <si>
    <t>Karton</t>
  </si>
  <si>
    <t>Befestigung für Schläuche: Kabelbinder etc</t>
  </si>
  <si>
    <t>Fortification for hoses (cable binder)</t>
  </si>
  <si>
    <t>weitere Kleinteile</t>
  </si>
  <si>
    <t>Löt-Einheit Gas</t>
  </si>
  <si>
    <t>Solder Unit Copper-Pipes</t>
  </si>
  <si>
    <t>Maquina de soldar</t>
  </si>
  <si>
    <t>Lötzinn</t>
  </si>
  <si>
    <t>estaño para soldar</t>
  </si>
  <si>
    <t>pewter</t>
  </si>
  <si>
    <t>Lötfett</t>
  </si>
  <si>
    <t>soldering grease</t>
  </si>
  <si>
    <t>graso de soldar</t>
  </si>
  <si>
    <t>Sandpapier grob und frein</t>
  </si>
  <si>
    <t>silicona, masilla de madeira</t>
  </si>
  <si>
    <t>Alufolie (Haushaltswaren)</t>
  </si>
  <si>
    <t xml:space="preserve">Alufoil </t>
  </si>
  <si>
    <t>steel wool</t>
  </si>
  <si>
    <t>Stahlwolle z.reinigen</t>
  </si>
  <si>
    <t>1 roll copper wire for to fix the Pipes</t>
  </si>
  <si>
    <t>alambre de cobre</t>
  </si>
  <si>
    <t>Kupfer-Draht oder Bleche z.befestigen der Rohre</t>
  </si>
  <si>
    <t>mezcladora Ducha</t>
  </si>
  <si>
    <t>llave de agua 1/2" bronce Pesada</t>
  </si>
  <si>
    <t>Hammer</t>
  </si>
  <si>
    <t>Rohrzange</t>
  </si>
  <si>
    <t>Schlitz-Schraubenzieher</t>
  </si>
  <si>
    <t>Kreuz-Schlitz-Schraubenzieher</t>
  </si>
  <si>
    <t>Bleistift</t>
  </si>
  <si>
    <t>Schneidgerät für Kupfer, Kupfer-Säge</t>
  </si>
  <si>
    <t>Silikon-Druckgerät</t>
  </si>
  <si>
    <t>Beisszange</t>
  </si>
  <si>
    <t>Winkel</t>
  </si>
  <si>
    <t>Schraubenschlüssel</t>
  </si>
  <si>
    <t>Schublehre</t>
  </si>
  <si>
    <t xml:space="preserve">Bohrer Holz/Metall </t>
  </si>
  <si>
    <t>Bohrer Holz f.große Löcher</t>
  </si>
  <si>
    <t>Seitenschneider</t>
  </si>
  <si>
    <t>Adapter 3/4' nach 1/2'</t>
  </si>
  <si>
    <t>Adaptor 3/4' a 1/2'</t>
  </si>
  <si>
    <t>Adapter 3/4' to 1/2'</t>
  </si>
  <si>
    <t>Manguera de agua caliente hidro 3, Polimex</t>
  </si>
  <si>
    <t xml:space="preserve">T-Verbindung Heisswasser-Schlauch </t>
  </si>
  <si>
    <t xml:space="preserve">L-Verbindungen Heisswasser-Schlauch </t>
  </si>
  <si>
    <t>T-conexiones Manguera de agua caliente</t>
  </si>
  <si>
    <t>L-conexiones Manguera de agua caliente</t>
  </si>
  <si>
    <t>T-Connection hose</t>
  </si>
  <si>
    <t>L-Connection hose</t>
  </si>
  <si>
    <t>Entlüftungsrohr: 2*Rohr-Winkel 1/2 Zoll</t>
  </si>
  <si>
    <t>Ventilación - L-conexiones de media (= 1/2 inch)</t>
  </si>
  <si>
    <t>Ventilation: 2 *L-Connection</t>
  </si>
  <si>
    <t>Ventilation: short Pipe</t>
  </si>
  <si>
    <t>Adaper Kupfer-&gt;Heisswasserschlauch</t>
  </si>
  <si>
    <t>Adapter cobre-&gt;Manguera de agua caliente</t>
  </si>
  <si>
    <t>Adapter cooper -&gt; Hot-Water-Pipe</t>
  </si>
  <si>
    <t>L-Winkel zum Halten des Glases</t>
  </si>
  <si>
    <t>L-Abgulo para fixar o vidiro</t>
  </si>
  <si>
    <t>L-Angle to fix the glass</t>
  </si>
  <si>
    <t>Bohrmaschine, ev. Akkuschrauber</t>
  </si>
  <si>
    <t>Thermostat? + Schalter + Kabel</t>
  </si>
  <si>
    <t>Heisswasser-Schlauch (Gartenschlauch?), Heisswasserfest, nahrungsmittelecht</t>
  </si>
  <si>
    <t>Kaltwasser-Schlauch zur Dusche UV-Resistent, nahrungsmittelecht</t>
  </si>
  <si>
    <t>Isolierung Warmwasserrohr: selbstklebende Aluminium-Folie</t>
  </si>
  <si>
    <t>Verbindungs-Elemente Schlauch und optional Rohre</t>
  </si>
  <si>
    <t>Neblo</t>
  </si>
  <si>
    <t>Blindstopfen um Kollektor und Tank zu testen</t>
  </si>
  <si>
    <t>Teflon-Band oder Rohrhanf und Vaseline, Olivenöl, Kokosfett</t>
  </si>
  <si>
    <t>Teflon</t>
  </si>
  <si>
    <t>Thermostat</t>
  </si>
  <si>
    <t>Holzschrauben lang</t>
  </si>
  <si>
    <t>Holzschrauben kurz</t>
  </si>
  <si>
    <t>Nr of</t>
  </si>
  <si>
    <t>Total</t>
  </si>
  <si>
    <t>Picture</t>
  </si>
  <si>
    <t>Size x</t>
  </si>
  <si>
    <t>y</t>
  </si>
  <si>
    <t>z</t>
  </si>
  <si>
    <t>Price in $</t>
  </si>
  <si>
    <t>ok?</t>
  </si>
  <si>
    <t>or m</t>
  </si>
  <si>
    <t>$</t>
  </si>
  <si>
    <t>-Nr</t>
  </si>
  <si>
    <t>Rohholz</t>
  </si>
  <si>
    <t>120 m</t>
  </si>
  <si>
    <t>Wasserhahn Kollektor entleeren oder Verbindung an der tiefsten Stelle öffnen</t>
  </si>
  <si>
    <t>Zwischen-Verbindung Universal (z.B. unterhalb der Kollektoren)</t>
  </si>
  <si>
    <t>Umhüllung Tank (Wellblech oder 2.Tank,)</t>
  </si>
  <si>
    <t>45 cm</t>
  </si>
  <si>
    <t>Nr/m</t>
  </si>
  <si>
    <t xml:space="preserve">Don't forget to feed the workers! </t>
  </si>
  <si>
    <t>Adhesive Aluminium-Foil</t>
  </si>
  <si>
    <t>high-Temperature-black dull Spray</t>
  </si>
  <si>
    <t>Material</t>
  </si>
  <si>
    <t>Calculation-Sheet for Solar Thermal Collectors</t>
  </si>
  <si>
    <t xml:space="preserve">Input = </t>
  </si>
  <si>
    <t>Calculation=</t>
  </si>
  <si>
    <t>Copper Collector</t>
  </si>
  <si>
    <t>(Number of collectors)</t>
  </si>
  <si>
    <t>(all in cm)</t>
  </si>
  <si>
    <t>Nr/length</t>
  </si>
  <si>
    <t>X cm</t>
  </si>
  <si>
    <t>Y cm</t>
  </si>
  <si>
    <t>Thickness</t>
  </si>
  <si>
    <t>Absorber</t>
  </si>
  <si>
    <t>Distance to frame</t>
  </si>
  <si>
    <t>Case inside</t>
  </si>
  <si>
    <t>Case outside</t>
  </si>
  <si>
    <t>2 planks for sides b + c</t>
  </si>
  <si>
    <t>2*planks for sides a+d</t>
  </si>
  <si>
    <t>3 supporting laths</t>
  </si>
  <si>
    <t>Nr of vert. Pipes</t>
  </si>
  <si>
    <t>Total length vertical copper</t>
  </si>
  <si>
    <t>Length horiz.Pipe</t>
  </si>
  <si>
    <t>Total length copper-Pipe</t>
  </si>
  <si>
    <t>Nr or T-Connexiones Copper</t>
  </si>
  <si>
    <t>Nr or L-Connexiones Copper</t>
  </si>
  <si>
    <t>Rubber-Strips vertical</t>
  </si>
  <si>
    <t>Angle for to hold glass vertical</t>
  </si>
  <si>
    <t>Angle for to hold glass horizontal</t>
  </si>
  <si>
    <t>L-angel total Length (spa angulo)</t>
  </si>
  <si>
    <t>Standard-Collector</t>
  </si>
  <si>
    <t>Thick</t>
  </si>
  <si>
    <t>Pipe-Diameter</t>
  </si>
  <si>
    <t>2*planks for sides a+b</t>
  </si>
  <si>
    <t>as available</t>
  </si>
  <si>
    <t>Collector with Plastic-Pipes</t>
  </si>
  <si>
    <t>Rubber Hose</t>
  </si>
  <si>
    <t>Nr of vert.Hoses</t>
  </si>
  <si>
    <t>Boden-Holz</t>
  </si>
  <si>
    <t>figures below only used for Part-List!</t>
  </si>
  <si>
    <t>Holz:Seitenteile b+c</t>
  </si>
  <si>
    <t>Holz:Seitenteile a+d</t>
  </si>
  <si>
    <t>Gummi-Leiste (LKW-Reifen) vertikal</t>
  </si>
  <si>
    <t>Gummi-Leiste (LKW-Reifen) horizontal</t>
  </si>
  <si>
    <t>Rubber-Strips horizontal</t>
  </si>
  <si>
    <t>Hitzebeständige matte schwarze Farbe, ev.Spray</t>
  </si>
  <si>
    <t>pintura, Spry matte, alta Temp Negro</t>
  </si>
  <si>
    <t>310 ml</t>
  </si>
  <si>
    <t>Summe Total</t>
  </si>
  <si>
    <t>Pipe-Connections</t>
  </si>
  <si>
    <t xml:space="preserve">Manguera Terminal </t>
  </si>
  <si>
    <t>Rohr 1/2 Zoll</t>
  </si>
  <si>
    <t>Maßband</t>
  </si>
  <si>
    <t>Gewinde-Schneider für Plastik-Rohre</t>
  </si>
  <si>
    <t>Kaltwasser-Schlauch/Rohr; ev.Druckfest, UV-Resistent, nahrungsmittelecht</t>
  </si>
  <si>
    <t>Verbindungschlauch Tank 1-&gt;2; UV-fest, nahrungsmittelecht</t>
  </si>
  <si>
    <t>Wasserhahn Kaltwasser-Zuleitung oder Schlauch knicken, Schwimmer fixieren</t>
  </si>
  <si>
    <t>optional Schwarze Farbe für Schläuche</t>
  </si>
  <si>
    <t>Hinweis: Diese Liste ist nur eine grobe Richtlinie und muß im Einzelfall geprüft werden!</t>
  </si>
  <si>
    <t>Kupferrohre a 6 m</t>
  </si>
  <si>
    <t xml:space="preserve">Manguera de agua caliente frio </t>
  </si>
  <si>
    <t>Manguera Tanque 1-&gt;2</t>
  </si>
  <si>
    <t>Neblo universal</t>
  </si>
  <si>
    <t>conexión desagüe</t>
  </si>
  <si>
    <t>Tubo metal 1/2"</t>
  </si>
  <si>
    <t>Madera b+c</t>
  </si>
  <si>
    <t>Madera a+d</t>
  </si>
  <si>
    <t>Madera crudo</t>
  </si>
  <si>
    <t>Madera fondo</t>
  </si>
  <si>
    <t>Madera para distancia al fondo</t>
  </si>
  <si>
    <t>acero para limpar</t>
  </si>
  <si>
    <t>martillo</t>
  </si>
  <si>
    <t>Cálculo - hoja para cobradores termosolares</t>
  </si>
  <si>
    <t>Cobrador de cobre</t>
  </si>
  <si>
    <t>(All en cm)</t>
  </si>
  <si>
    <t>Distancia para marco</t>
  </si>
  <si>
    <t>Carril de menor tráfico de caso</t>
  </si>
  <si>
    <t>Exterior de caso</t>
  </si>
  <si>
    <t>2 tablas por b de lados + c</t>
  </si>
  <si>
    <t>2 * tablas para equipos uno + d</t>
  </si>
  <si>
    <t>3 listones secundarios</t>
  </si>
  <si>
    <t>Tablas para la parte inferior:</t>
  </si>
  <si>
    <t>Nr de vert. Tubos</t>
  </si>
  <si>
    <t>Longitud cobre vertical total</t>
  </si>
  <si>
    <t>Horiz de longitud.Tubo</t>
  </si>
  <si>
    <t>Cobre - tubo de longitud total</t>
  </si>
  <si>
    <t>Nr o cobre de T - Connexiones</t>
  </si>
  <si>
    <t>Nr o cobre de L - Connexiones</t>
  </si>
  <si>
    <t>Vertical de goma - Strips</t>
  </si>
  <si>
    <t>Línea horizontal de goma - Strips</t>
  </si>
  <si>
    <t>Lanzar indirectas en busca de para sujetar la posición vertical de vidrio</t>
  </si>
  <si>
    <t>Lanzar indirectas en busca de para sujetar vidrio horizontal</t>
  </si>
  <si>
    <t>L - ángel longitud total (angulo de balneario)</t>
  </si>
  <si>
    <t>Entrada =</t>
  </si>
  <si>
    <t>Cálculo=</t>
  </si>
  <si>
    <t>X centímetros</t>
  </si>
  <si>
    <t>Y centímetros</t>
  </si>
  <si>
    <t>Grosor</t>
  </si>
  <si>
    <t>¡Cifras abajo solamente usadas para pieza - List!</t>
  </si>
  <si>
    <t>Padrón - cobrador</t>
  </si>
  <si>
    <t>Tubo - diámetro</t>
  </si>
  <si>
    <t>2 * tablas para equipos uno + b</t>
  </si>
  <si>
    <t>Cobrador con plástico - tubos</t>
  </si>
  <si>
    <t>Manguera de goma</t>
  </si>
  <si>
    <t>Nr de vert.Mangueras</t>
  </si>
  <si>
    <t>Nr o T - Connexiones</t>
  </si>
  <si>
    <t>Densamente</t>
  </si>
  <si>
    <t>Solder-Unit</t>
  </si>
  <si>
    <t>destornillador</t>
  </si>
  <si>
    <t>Destornilladore</t>
  </si>
  <si>
    <t>lapis</t>
  </si>
  <si>
    <t>regla</t>
  </si>
  <si>
    <t>sierra prara cortar o cobre</t>
  </si>
  <si>
    <t>cortar as rosca</t>
  </si>
  <si>
    <t>tenazas</t>
  </si>
  <si>
    <t>silicon pistola</t>
  </si>
  <si>
    <t>angulo</t>
  </si>
  <si>
    <t>pie de rey</t>
  </si>
  <si>
    <t>Plant:</t>
  </si>
  <si>
    <t>Date:</t>
  </si>
  <si>
    <t>Comment:</t>
  </si>
  <si>
    <t xml:space="preserve">Feel free to give Feedback about corrections etc. </t>
  </si>
  <si>
    <t>Stefan Schranner</t>
  </si>
  <si>
    <t>Size-Calculation: modify your own Size</t>
  </si>
  <si>
    <t>Part-List:  that's what you need and how much is cost</t>
  </si>
  <si>
    <t>Pictures: here some Pictures that may be help</t>
  </si>
  <si>
    <t>see following Plans for Details (select Tables at the button of this Page):</t>
  </si>
  <si>
    <t>here more Sheets!</t>
  </si>
  <si>
    <t>neccessary m2 Flat-Collector</t>
  </si>
  <si>
    <t>neccessary m2 Vacuum-collector</t>
  </si>
  <si>
    <t>Persons</t>
  </si>
  <si>
    <t>l</t>
  </si>
  <si>
    <t>m2</t>
  </si>
  <si>
    <t>Size-Calculation (for Germany!)</t>
  </si>
  <si>
    <t>Area Solar Panel for Warm water-Production</t>
  </si>
  <si>
    <t>Area Solar Panel for Warm Water and Heating</t>
  </si>
  <si>
    <t>m2 room size</t>
  </si>
  <si>
    <t>Region-Factor</t>
  </si>
  <si>
    <t>Size of Warm-Water-Tank</t>
  </si>
  <si>
    <t>yield for Hot Water and Heating</t>
  </si>
  <si>
    <t>yield for Hot Water</t>
  </si>
  <si>
    <t>Flat-Collector</t>
  </si>
  <si>
    <t>Vacuum-collector</t>
  </si>
  <si>
    <t>Kontakt</t>
  </si>
  <si>
    <t>Alternative technologie</t>
  </si>
  <si>
    <t>Frau-Holle-Weg 28</t>
  </si>
  <si>
    <t>97084 Würzburg</t>
  </si>
  <si>
    <t>Telefon: +49 (0)931 72353</t>
  </si>
  <si>
    <t>Mobil: +49 (0)152 54690448</t>
  </si>
  <si>
    <t xml:space="preserve">Email: StefanSchranner@yahoo.de </t>
  </si>
  <si>
    <t xml:space="preserve">Internet: www.alternative-technology.de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</si>
</sst>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5">
    <font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104775</xdr:rowOff>
    </xdr:from>
    <xdr:to>
      <xdr:col>1</xdr:col>
      <xdr:colOff>752475</xdr:colOff>
      <xdr:row>42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38150" y="7391400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19050</xdr:colOff>
      <xdr:row>7</xdr:row>
      <xdr:rowOff>57150</xdr:rowOff>
    </xdr:from>
    <xdr:to>
      <xdr:col>16</xdr:col>
      <xdr:colOff>133350</xdr:colOff>
      <xdr:row>29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409700"/>
          <a:ext cx="5981700" cy="407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28</xdr:row>
      <xdr:rowOff>0</xdr:rowOff>
    </xdr:from>
    <xdr:to>
      <xdr:col>1</xdr:col>
      <xdr:colOff>323850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24475"/>
          <a:ext cx="24860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28</xdr:row>
      <xdr:rowOff>133350</xdr:rowOff>
    </xdr:from>
    <xdr:to>
      <xdr:col>8</xdr:col>
      <xdr:colOff>304800</xdr:colOff>
      <xdr:row>41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457825"/>
          <a:ext cx="41910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1</xdr:col>
      <xdr:colOff>809625</xdr:colOff>
      <xdr:row>58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16478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7</xdr:col>
      <xdr:colOff>247650</xdr:colOff>
      <xdr:row>47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5972175"/>
          <a:ext cx="36004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33</xdr:row>
      <xdr:rowOff>66675</xdr:rowOff>
    </xdr:from>
    <xdr:to>
      <xdr:col>11</xdr:col>
      <xdr:colOff>0</xdr:colOff>
      <xdr:row>56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6038850"/>
          <a:ext cx="24765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12</xdr:col>
      <xdr:colOff>114300</xdr:colOff>
      <xdr:row>80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77525"/>
          <a:ext cx="101727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57150</xdr:colOff>
      <xdr:row>31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975"/>
          <a:ext cx="1011555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39" sqref="A39"/>
    </sheetView>
  </sheetViews>
  <sheetFormatPr defaultColWidth="11.00390625" defaultRowHeight="14.25"/>
  <cols>
    <col min="3" max="3" width="19.375" style="0" customWidth="1"/>
    <col min="6" max="6" width="28.00390625" style="0" customWidth="1"/>
    <col min="7" max="7" width="26.25390625" style="0" customWidth="1"/>
  </cols>
  <sheetData>
    <row r="1" ht="20.25">
      <c r="A1" s="16" t="s">
        <v>340</v>
      </c>
    </row>
    <row r="3" spans="1:4" s="17" customFormat="1" ht="13.5" customHeight="1">
      <c r="A3" s="18" t="s">
        <v>341</v>
      </c>
      <c r="D3" s="18" t="s">
        <v>342</v>
      </c>
    </row>
    <row r="5" spans="1:5" ht="14.25">
      <c r="A5" t="s">
        <v>226</v>
      </c>
      <c r="B5" s="5"/>
      <c r="C5" t="s">
        <v>227</v>
      </c>
      <c r="D5" s="10"/>
      <c r="E5" s="10"/>
    </row>
    <row r="6" ht="15">
      <c r="A6" s="1" t="s">
        <v>355</v>
      </c>
    </row>
    <row r="7" spans="4:10" ht="15">
      <c r="D7" s="1" t="s">
        <v>352</v>
      </c>
      <c r="E7" s="1" t="s">
        <v>359</v>
      </c>
      <c r="F7" s="1" t="s">
        <v>350</v>
      </c>
      <c r="G7" s="1" t="s">
        <v>351</v>
      </c>
      <c r="J7" s="1" t="s">
        <v>359</v>
      </c>
    </row>
    <row r="8" spans="1:8" ht="14.25">
      <c r="A8" t="s">
        <v>356</v>
      </c>
      <c r="D8" s="5">
        <v>1</v>
      </c>
      <c r="E8" s="5">
        <v>2</v>
      </c>
      <c r="F8" s="10">
        <f>D8*2/E8*1.3</f>
        <v>1.3</v>
      </c>
      <c r="G8" s="10">
        <f>D8*0.9</f>
        <v>0.9</v>
      </c>
      <c r="H8" s="10" t="s">
        <v>354</v>
      </c>
    </row>
    <row r="9" ht="15">
      <c r="D9" s="1" t="s">
        <v>358</v>
      </c>
    </row>
    <row r="10" spans="1:8" ht="14.25">
      <c r="A10" t="s">
        <v>357</v>
      </c>
      <c r="D10" s="5">
        <v>120</v>
      </c>
      <c r="F10" s="10">
        <f>D10*1.15/10</f>
        <v>13.8</v>
      </c>
      <c r="G10" s="10">
        <f>D10*0.9/10</f>
        <v>10.8</v>
      </c>
      <c r="H10" s="10" t="s">
        <v>354</v>
      </c>
    </row>
    <row r="12" spans="1:8" ht="14.25">
      <c r="A12" t="s">
        <v>360</v>
      </c>
      <c r="D12" s="5">
        <v>1</v>
      </c>
      <c r="F12" s="10">
        <f>D12*70</f>
        <v>70</v>
      </c>
      <c r="G12" s="10">
        <f>D12*70</f>
        <v>70</v>
      </c>
      <c r="H12" s="10" t="s">
        <v>353</v>
      </c>
    </row>
    <row r="13" spans="6:7" ht="15">
      <c r="F13" s="1" t="s">
        <v>363</v>
      </c>
      <c r="G13" s="1" t="s">
        <v>364</v>
      </c>
    </row>
    <row r="14" spans="1:7" ht="14.25">
      <c r="A14" t="s">
        <v>362</v>
      </c>
      <c r="E14" s="5">
        <v>2</v>
      </c>
      <c r="F14">
        <f>E14/2*E14*32/2</f>
        <v>32</v>
      </c>
      <c r="G14">
        <f>E14/2*E14*42/2</f>
        <v>42</v>
      </c>
    </row>
    <row r="16" spans="1:7" ht="14.25">
      <c r="A16" t="s">
        <v>361</v>
      </c>
      <c r="E16" s="5">
        <v>2</v>
      </c>
      <c r="F16">
        <f>E16/2*E16*25/2</f>
        <v>25</v>
      </c>
      <c r="G16">
        <f>E16/2*E16*32/2</f>
        <v>32</v>
      </c>
    </row>
    <row r="20" ht="14.25">
      <c r="A20" s="18" t="s">
        <v>348</v>
      </c>
    </row>
    <row r="22" ht="14.25">
      <c r="A22" t="s">
        <v>345</v>
      </c>
    </row>
    <row r="24" ht="14.25">
      <c r="A24" t="s">
        <v>346</v>
      </c>
    </row>
    <row r="26" ht="14.25">
      <c r="A26" t="s">
        <v>347</v>
      </c>
    </row>
    <row r="29" ht="14.25">
      <c r="A29" s="18" t="s">
        <v>343</v>
      </c>
    </row>
    <row r="31" ht="18">
      <c r="A31" s="9" t="s">
        <v>365</v>
      </c>
    </row>
    <row r="32" ht="15">
      <c r="A32" s="19" t="s">
        <v>344</v>
      </c>
    </row>
    <row r="33" ht="15">
      <c r="A33" s="19" t="s">
        <v>366</v>
      </c>
    </row>
    <row r="34" ht="15">
      <c r="A34" s="19" t="s">
        <v>367</v>
      </c>
    </row>
    <row r="35" ht="15">
      <c r="A35" s="19" t="s">
        <v>368</v>
      </c>
    </row>
    <row r="36" ht="15">
      <c r="A36" s="19" t="s">
        <v>369</v>
      </c>
    </row>
    <row r="37" ht="15">
      <c r="A37" s="19" t="s">
        <v>370</v>
      </c>
    </row>
    <row r="38" ht="15">
      <c r="A38" s="19" t="s">
        <v>371</v>
      </c>
    </row>
    <row r="39" ht="15">
      <c r="A39" s="19" t="s">
        <v>372</v>
      </c>
    </row>
    <row r="41" ht="14.25">
      <c r="B41" t="s">
        <v>349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C3" sqref="C3:F3"/>
    </sheetView>
  </sheetViews>
  <sheetFormatPr defaultColWidth="11.00390625" defaultRowHeight="14.25"/>
  <cols>
    <col min="1" max="1" width="29.875" style="0" customWidth="1"/>
    <col min="2" max="2" width="6.50390625" style="0" customWidth="1"/>
    <col min="3" max="4" width="7.375" style="0" customWidth="1"/>
    <col min="5" max="5" width="9.375" style="0" customWidth="1"/>
    <col min="6" max="6" width="8.50390625" style="0" customWidth="1"/>
    <col min="8" max="8" width="6.50390625" style="0" customWidth="1"/>
    <col min="9" max="9" width="5.25390625" style="0" customWidth="1"/>
    <col min="10" max="10" width="4.50390625" style="0" customWidth="1"/>
  </cols>
  <sheetData>
    <row r="1" spans="1:11" ht="18">
      <c r="A1" s="9" t="s">
        <v>225</v>
      </c>
      <c r="K1" s="9" t="s">
        <v>294</v>
      </c>
    </row>
    <row r="3" spans="3:14" ht="14.25">
      <c r="C3" t="s">
        <v>226</v>
      </c>
      <c r="D3" s="5"/>
      <c r="E3" t="s">
        <v>227</v>
      </c>
      <c r="F3" s="10"/>
      <c r="K3" t="s">
        <v>315</v>
      </c>
      <c r="L3" s="5"/>
      <c r="M3" t="s">
        <v>316</v>
      </c>
      <c r="N3" s="10"/>
    </row>
    <row r="4" spans="1:11" ht="15">
      <c r="A4" s="1" t="s">
        <v>228</v>
      </c>
      <c r="B4" s="11">
        <v>2</v>
      </c>
      <c r="C4" t="s">
        <v>229</v>
      </c>
      <c r="K4" s="1" t="s">
        <v>295</v>
      </c>
    </row>
    <row r="6" spans="1:14" ht="15">
      <c r="A6" t="s">
        <v>230</v>
      </c>
      <c r="B6" t="s">
        <v>231</v>
      </c>
      <c r="C6" s="1" t="s">
        <v>232</v>
      </c>
      <c r="D6" s="1" t="s">
        <v>233</v>
      </c>
      <c r="E6" s="1" t="s">
        <v>234</v>
      </c>
      <c r="F6" s="1"/>
      <c r="G6" s="1"/>
      <c r="K6" t="s">
        <v>296</v>
      </c>
      <c r="L6" s="1" t="s">
        <v>317</v>
      </c>
      <c r="M6" s="1" t="s">
        <v>318</v>
      </c>
      <c r="N6" s="1" t="s">
        <v>319</v>
      </c>
    </row>
    <row r="7" spans="1:11" ht="15">
      <c r="A7" s="1" t="s">
        <v>235</v>
      </c>
      <c r="B7" s="2"/>
      <c r="C7" s="5">
        <v>105</v>
      </c>
      <c r="D7" s="5">
        <v>81</v>
      </c>
      <c r="E7" s="5">
        <v>1</v>
      </c>
      <c r="K7" s="1" t="s">
        <v>235</v>
      </c>
    </row>
    <row r="8" spans="1:11" ht="15">
      <c r="A8" s="1" t="s">
        <v>236</v>
      </c>
      <c r="B8" s="2"/>
      <c r="C8" s="5">
        <v>1</v>
      </c>
      <c r="E8" s="1"/>
      <c r="K8" s="1" t="s">
        <v>297</v>
      </c>
    </row>
    <row r="9" spans="1:11" ht="15">
      <c r="A9" s="1" t="s">
        <v>237</v>
      </c>
      <c r="B9" s="2"/>
      <c r="C9" s="10">
        <f>C7+C8</f>
        <v>106</v>
      </c>
      <c r="D9" s="10">
        <f>D7+C8</f>
        <v>82</v>
      </c>
      <c r="G9" t="s">
        <v>320</v>
      </c>
      <c r="K9" s="1" t="s">
        <v>298</v>
      </c>
    </row>
    <row r="10" spans="1:11" ht="15">
      <c r="A10" s="1" t="s">
        <v>238</v>
      </c>
      <c r="B10" s="2"/>
      <c r="C10" s="10">
        <f>C9+E12+E11</f>
        <v>112</v>
      </c>
      <c r="D10" s="10">
        <f>D9+E12+E11</f>
        <v>88</v>
      </c>
      <c r="G10" t="s">
        <v>261</v>
      </c>
      <c r="K10" s="1" t="s">
        <v>299</v>
      </c>
    </row>
    <row r="11" spans="1:11" ht="15">
      <c r="A11" s="1" t="s">
        <v>239</v>
      </c>
      <c r="B11" s="12">
        <f>2*B4</f>
        <v>4</v>
      </c>
      <c r="C11" s="10">
        <f>C10</f>
        <v>112</v>
      </c>
      <c r="D11" s="10">
        <f>9+E7</f>
        <v>10</v>
      </c>
      <c r="E11" s="5">
        <v>3</v>
      </c>
      <c r="G11">
        <f aca="true" t="shared" si="0" ref="G11:J12">B11</f>
        <v>4</v>
      </c>
      <c r="H11">
        <f t="shared" si="0"/>
        <v>112</v>
      </c>
      <c r="I11">
        <f t="shared" si="0"/>
        <v>10</v>
      </c>
      <c r="J11">
        <f t="shared" si="0"/>
        <v>3</v>
      </c>
      <c r="K11" s="1" t="s">
        <v>300</v>
      </c>
    </row>
    <row r="12" spans="1:11" ht="15">
      <c r="A12" s="1" t="s">
        <v>240</v>
      </c>
      <c r="B12" s="12">
        <f>2*B4</f>
        <v>4</v>
      </c>
      <c r="C12" s="10">
        <f>D10-E11-E11</f>
        <v>82</v>
      </c>
      <c r="D12" s="10">
        <f>9+E7</f>
        <v>10</v>
      </c>
      <c r="E12" s="5">
        <v>3</v>
      </c>
      <c r="G12">
        <f t="shared" si="0"/>
        <v>4</v>
      </c>
      <c r="H12">
        <f t="shared" si="0"/>
        <v>82</v>
      </c>
      <c r="I12">
        <f t="shared" si="0"/>
        <v>10</v>
      </c>
      <c r="J12">
        <f t="shared" si="0"/>
        <v>3</v>
      </c>
      <c r="K12" s="1" t="s">
        <v>301</v>
      </c>
    </row>
    <row r="13" spans="1:11" ht="15">
      <c r="A13" s="1" t="s">
        <v>241</v>
      </c>
      <c r="B13" s="12">
        <f>3*B4</f>
        <v>6</v>
      </c>
      <c r="C13" s="10">
        <f>C12</f>
        <v>82</v>
      </c>
      <c r="D13">
        <v>5</v>
      </c>
      <c r="E13" s="5">
        <v>3</v>
      </c>
      <c r="G13">
        <f>B13</f>
        <v>6</v>
      </c>
      <c r="H13">
        <f>C13</f>
        <v>82</v>
      </c>
      <c r="J13">
        <f>E13</f>
        <v>3</v>
      </c>
      <c r="K13" s="1" t="s">
        <v>302</v>
      </c>
    </row>
    <row r="14" spans="1:11" ht="15">
      <c r="A14" s="1" t="s">
        <v>111</v>
      </c>
      <c r="B14" s="12">
        <f>D10/D14*B4</f>
        <v>16</v>
      </c>
      <c r="C14" s="10">
        <f>C10</f>
        <v>112</v>
      </c>
      <c r="D14" s="5">
        <v>11</v>
      </c>
      <c r="E14" s="5">
        <v>2.5</v>
      </c>
      <c r="G14">
        <f>B14</f>
        <v>16</v>
      </c>
      <c r="H14">
        <f>C14</f>
        <v>112</v>
      </c>
      <c r="I14">
        <f>D14</f>
        <v>11</v>
      </c>
      <c r="J14">
        <f>E14</f>
        <v>2.5</v>
      </c>
      <c r="K14" s="1" t="s">
        <v>303</v>
      </c>
    </row>
    <row r="15" spans="1:11" ht="15">
      <c r="A15" s="1" t="s">
        <v>113</v>
      </c>
      <c r="B15" s="2"/>
      <c r="C15" s="10">
        <f>C10</f>
        <v>112</v>
      </c>
      <c r="D15" s="10">
        <f>D10</f>
        <v>88</v>
      </c>
      <c r="E15" s="5" t="s">
        <v>116</v>
      </c>
      <c r="H15">
        <f>C15</f>
        <v>112</v>
      </c>
      <c r="I15">
        <f>D15</f>
        <v>88</v>
      </c>
      <c r="K15" s="1" t="s">
        <v>113</v>
      </c>
    </row>
    <row r="16" spans="1:11" ht="15">
      <c r="A16" s="1" t="s">
        <v>242</v>
      </c>
      <c r="B16" s="13">
        <v>10</v>
      </c>
      <c r="C16" s="10">
        <f>C7-5</f>
        <v>100</v>
      </c>
      <c r="D16" s="10">
        <f>(D7-6)/B16</f>
        <v>7.5</v>
      </c>
      <c r="K16" s="1" t="s">
        <v>304</v>
      </c>
    </row>
    <row r="17" spans="1:11" ht="15">
      <c r="A17" s="1" t="s">
        <v>243</v>
      </c>
      <c r="B17" s="10">
        <f>C16*B16</f>
        <v>1000</v>
      </c>
      <c r="K17" s="1" t="s">
        <v>305</v>
      </c>
    </row>
    <row r="18" spans="1:11" ht="15">
      <c r="A18" s="1" t="s">
        <v>244</v>
      </c>
      <c r="B18" s="10">
        <f>C18/D18</f>
        <v>20</v>
      </c>
      <c r="C18" s="10">
        <f>(D16-2)*B16*2</f>
        <v>110</v>
      </c>
      <c r="D18" s="10">
        <f>D16-2</f>
        <v>5.5</v>
      </c>
      <c r="K18" s="1" t="s">
        <v>306</v>
      </c>
    </row>
    <row r="19" spans="1:11" ht="15">
      <c r="A19" s="1" t="s">
        <v>245</v>
      </c>
      <c r="B19" s="10">
        <f>(B17+C18)*B4</f>
        <v>2220</v>
      </c>
      <c r="H19">
        <f>B19</f>
        <v>2220</v>
      </c>
      <c r="K19" s="1" t="s">
        <v>307</v>
      </c>
    </row>
    <row r="20" spans="1:11" ht="15">
      <c r="A20" s="1" t="s">
        <v>246</v>
      </c>
      <c r="B20" s="12">
        <f>(B16-1)*2*B4</f>
        <v>36</v>
      </c>
      <c r="H20">
        <f>B20</f>
        <v>36</v>
      </c>
      <c r="K20" s="1" t="s">
        <v>308</v>
      </c>
    </row>
    <row r="21" spans="1:11" ht="15">
      <c r="A21" s="1" t="s">
        <v>247</v>
      </c>
      <c r="B21" s="12">
        <f>2*B4</f>
        <v>4</v>
      </c>
      <c r="H21">
        <f>B21</f>
        <v>4</v>
      </c>
      <c r="K21" s="1" t="s">
        <v>309</v>
      </c>
    </row>
    <row r="22" spans="1:11" ht="15">
      <c r="A22" s="1" t="s">
        <v>248</v>
      </c>
      <c r="B22" s="10">
        <f>2*B4</f>
        <v>4</v>
      </c>
      <c r="C22" s="10">
        <f>C10</f>
        <v>112</v>
      </c>
      <c r="D22" s="10">
        <v>3</v>
      </c>
      <c r="K22" s="1" t="s">
        <v>310</v>
      </c>
    </row>
    <row r="23" spans="1:11" ht="15">
      <c r="A23" s="1" t="s">
        <v>266</v>
      </c>
      <c r="B23" s="10">
        <f>2*B4</f>
        <v>4</v>
      </c>
      <c r="C23" s="10">
        <f>D9</f>
        <v>82</v>
      </c>
      <c r="D23" s="10">
        <v>3</v>
      </c>
      <c r="K23" s="1" t="s">
        <v>311</v>
      </c>
    </row>
    <row r="24" spans="1:11" ht="15">
      <c r="A24" s="1" t="s">
        <v>249</v>
      </c>
      <c r="B24" s="10">
        <f>4*B4</f>
        <v>8</v>
      </c>
      <c r="K24" s="1" t="s">
        <v>312</v>
      </c>
    </row>
    <row r="25" spans="1:11" ht="15">
      <c r="A25" s="1" t="s">
        <v>250</v>
      </c>
      <c r="B25" s="10">
        <f>4*B4</f>
        <v>8</v>
      </c>
      <c r="K25" s="1" t="s">
        <v>313</v>
      </c>
    </row>
    <row r="26" spans="1:11" ht="15">
      <c r="A26" s="1" t="s">
        <v>251</v>
      </c>
      <c r="B26" s="10">
        <f>(C10+C10+D10+D10)*B4</f>
        <v>800</v>
      </c>
      <c r="H26">
        <f>B26</f>
        <v>800</v>
      </c>
      <c r="K26" s="1" t="s">
        <v>314</v>
      </c>
    </row>
    <row r="48" spans="1:11" ht="18">
      <c r="A48" s="9" t="s">
        <v>252</v>
      </c>
      <c r="B48" s="9"/>
      <c r="K48" s="9" t="s">
        <v>321</v>
      </c>
    </row>
    <row r="49" spans="1:15" ht="15">
      <c r="A49" t="s">
        <v>230</v>
      </c>
      <c r="C49" s="1" t="s">
        <v>232</v>
      </c>
      <c r="D49" s="1" t="s">
        <v>233</v>
      </c>
      <c r="E49" s="1" t="s">
        <v>253</v>
      </c>
      <c r="F49" s="1"/>
      <c r="G49" s="1"/>
      <c r="K49" t="s">
        <v>296</v>
      </c>
      <c r="M49" s="1" t="s">
        <v>317</v>
      </c>
      <c r="N49" s="1" t="s">
        <v>318</v>
      </c>
      <c r="O49" s="1" t="s">
        <v>328</v>
      </c>
    </row>
    <row r="50" spans="1:11" ht="15">
      <c r="A50" s="1" t="s">
        <v>235</v>
      </c>
      <c r="B50" s="1"/>
      <c r="C50">
        <v>110</v>
      </c>
      <c r="D50">
        <v>80</v>
      </c>
      <c r="E50" t="s">
        <v>127</v>
      </c>
      <c r="K50" s="1" t="s">
        <v>235</v>
      </c>
    </row>
    <row r="51" spans="1:11" ht="15">
      <c r="A51" s="1" t="s">
        <v>254</v>
      </c>
      <c r="B51" s="1"/>
      <c r="C51">
        <v>1</v>
      </c>
      <c r="E51" s="1"/>
      <c r="K51" s="1" t="s">
        <v>322</v>
      </c>
    </row>
    <row r="52" spans="1:11" ht="15">
      <c r="A52" s="1" t="s">
        <v>237</v>
      </c>
      <c r="B52" s="1"/>
      <c r="C52">
        <v>111</v>
      </c>
      <c r="D52">
        <v>81</v>
      </c>
      <c r="K52" s="1" t="s">
        <v>298</v>
      </c>
    </row>
    <row r="53" spans="1:11" ht="15">
      <c r="A53" s="1" t="s">
        <v>255</v>
      </c>
      <c r="B53" s="1"/>
      <c r="C53">
        <v>90</v>
      </c>
      <c r="D53">
        <v>10</v>
      </c>
      <c r="E53">
        <v>3</v>
      </c>
      <c r="K53" s="1" t="s">
        <v>323</v>
      </c>
    </row>
    <row r="54" spans="1:11" ht="15">
      <c r="A54" s="1" t="s">
        <v>239</v>
      </c>
      <c r="B54" s="1"/>
      <c r="C54">
        <v>120</v>
      </c>
      <c r="D54">
        <v>10</v>
      </c>
      <c r="E54">
        <v>3</v>
      </c>
      <c r="K54" s="1" t="s">
        <v>300</v>
      </c>
    </row>
    <row r="55" spans="1:11" ht="15">
      <c r="A55" s="1" t="s">
        <v>241</v>
      </c>
      <c r="B55" s="1"/>
      <c r="C55">
        <v>90</v>
      </c>
      <c r="D55">
        <v>2.5</v>
      </c>
      <c r="E55">
        <v>2.5</v>
      </c>
      <c r="K55" s="1" t="s">
        <v>302</v>
      </c>
    </row>
    <row r="56" spans="1:11" ht="15">
      <c r="A56" s="1" t="s">
        <v>111</v>
      </c>
      <c r="B56" s="1"/>
      <c r="C56">
        <v>120</v>
      </c>
      <c r="D56" t="s">
        <v>256</v>
      </c>
      <c r="E56">
        <v>2.5</v>
      </c>
      <c r="K56" s="1" t="s">
        <v>303</v>
      </c>
    </row>
    <row r="57" spans="1:11" ht="15">
      <c r="A57" s="1" t="s">
        <v>113</v>
      </c>
      <c r="B57" s="1"/>
      <c r="C57">
        <v>125</v>
      </c>
      <c r="D57">
        <v>90</v>
      </c>
      <c r="E57" t="s">
        <v>116</v>
      </c>
      <c r="K57" s="1" t="s">
        <v>113</v>
      </c>
    </row>
    <row r="58" spans="1:11" ht="15">
      <c r="A58" s="1"/>
      <c r="B58" s="1"/>
      <c r="K58" s="1"/>
    </row>
    <row r="61" spans="3:6" ht="14.25">
      <c r="C61" t="s">
        <v>226</v>
      </c>
      <c r="D61" s="5"/>
      <c r="E61" t="s">
        <v>227</v>
      </c>
      <c r="F61" s="10"/>
    </row>
    <row r="62" spans="1:11" ht="15">
      <c r="A62" s="1" t="s">
        <v>257</v>
      </c>
      <c r="B62" s="1"/>
      <c r="K62" s="1" t="s">
        <v>324</v>
      </c>
    </row>
    <row r="64" spans="1:15" ht="15">
      <c r="A64" t="s">
        <v>230</v>
      </c>
      <c r="B64" t="s">
        <v>231</v>
      </c>
      <c r="C64" s="1" t="s">
        <v>232</v>
      </c>
      <c r="D64" s="1" t="s">
        <v>233</v>
      </c>
      <c r="E64" s="1" t="s">
        <v>234</v>
      </c>
      <c r="F64" s="1"/>
      <c r="G64" s="1"/>
      <c r="K64" t="s">
        <v>296</v>
      </c>
      <c r="M64" s="1" t="s">
        <v>317</v>
      </c>
      <c r="N64" s="1" t="s">
        <v>318</v>
      </c>
      <c r="O64" s="1" t="s">
        <v>328</v>
      </c>
    </row>
    <row r="65" spans="1:11" ht="15">
      <c r="A65" s="1" t="s">
        <v>235</v>
      </c>
      <c r="B65" s="2">
        <v>1</v>
      </c>
      <c r="C65" s="5">
        <v>113</v>
      </c>
      <c r="D65" s="5">
        <v>83</v>
      </c>
      <c r="E65" s="5">
        <v>1</v>
      </c>
      <c r="K65" s="1" t="s">
        <v>235</v>
      </c>
    </row>
    <row r="66" spans="1:11" ht="15">
      <c r="A66" s="1" t="s">
        <v>236</v>
      </c>
      <c r="B66" s="2"/>
      <c r="C66" s="5">
        <v>1</v>
      </c>
      <c r="E66" s="1"/>
      <c r="K66" s="1" t="s">
        <v>297</v>
      </c>
    </row>
    <row r="67" spans="1:11" ht="15">
      <c r="A67" s="1" t="s">
        <v>237</v>
      </c>
      <c r="B67" s="2"/>
      <c r="C67" s="10">
        <f>C65+C66</f>
        <v>114</v>
      </c>
      <c r="D67" s="10">
        <f>D65+C66</f>
        <v>84</v>
      </c>
      <c r="G67" s="10"/>
      <c r="K67" s="1" t="s">
        <v>298</v>
      </c>
    </row>
    <row r="68" spans="1:11" ht="15">
      <c r="A68" s="1" t="s">
        <v>238</v>
      </c>
      <c r="B68" s="2"/>
      <c r="C68" s="10">
        <f>C67+E69+E70</f>
        <v>120</v>
      </c>
      <c r="D68" s="10">
        <f>D67+E69+E70</f>
        <v>90</v>
      </c>
      <c r="K68" s="1" t="s">
        <v>299</v>
      </c>
    </row>
    <row r="69" spans="1:11" ht="15">
      <c r="A69" s="1" t="s">
        <v>255</v>
      </c>
      <c r="B69" s="2">
        <v>2</v>
      </c>
      <c r="C69" s="10">
        <f>D65+10-E69-E70</f>
        <v>87</v>
      </c>
      <c r="D69" s="10">
        <f>9+E65</f>
        <v>10</v>
      </c>
      <c r="E69" s="5">
        <v>3</v>
      </c>
      <c r="K69" s="1" t="s">
        <v>323</v>
      </c>
    </row>
    <row r="70" spans="1:11" ht="15">
      <c r="A70" s="1" t="s">
        <v>239</v>
      </c>
      <c r="B70" s="2">
        <v>2</v>
      </c>
      <c r="C70" s="10">
        <f>C68</f>
        <v>120</v>
      </c>
      <c r="D70" s="10">
        <f>9+E65</f>
        <v>10</v>
      </c>
      <c r="E70" s="5">
        <v>3</v>
      </c>
      <c r="K70" s="1" t="s">
        <v>300</v>
      </c>
    </row>
    <row r="71" spans="1:11" ht="15">
      <c r="A71" s="1" t="s">
        <v>241</v>
      </c>
      <c r="B71" s="2">
        <v>3</v>
      </c>
      <c r="C71" s="10">
        <f>C69</f>
        <v>87</v>
      </c>
      <c r="D71">
        <v>5</v>
      </c>
      <c r="E71" s="5">
        <v>3</v>
      </c>
      <c r="K71" s="1" t="s">
        <v>302</v>
      </c>
    </row>
    <row r="72" spans="1:11" ht="15">
      <c r="A72" s="1" t="s">
        <v>111</v>
      </c>
      <c r="B72" s="12">
        <f>D68/D72</f>
        <v>10</v>
      </c>
      <c r="C72" s="10">
        <f>C68</f>
        <v>120</v>
      </c>
      <c r="D72" s="5">
        <v>9</v>
      </c>
      <c r="E72" s="5">
        <v>2.5</v>
      </c>
      <c r="K72" s="1" t="s">
        <v>303</v>
      </c>
    </row>
    <row r="73" spans="1:11" ht="15">
      <c r="A73" s="1" t="s">
        <v>113</v>
      </c>
      <c r="B73" s="2"/>
      <c r="C73" s="10">
        <f>C68+5</f>
        <v>125</v>
      </c>
      <c r="D73" s="10">
        <f>D68</f>
        <v>90</v>
      </c>
      <c r="E73" s="5" t="s">
        <v>116</v>
      </c>
      <c r="K73" s="1" t="s">
        <v>113</v>
      </c>
    </row>
    <row r="74" spans="1:11" ht="15">
      <c r="A74" s="1" t="s">
        <v>258</v>
      </c>
      <c r="B74" s="12">
        <f>C65*(D65/(E74+F74))+2*D65</f>
        <v>2570.871794871795</v>
      </c>
      <c r="E74" s="5">
        <v>3</v>
      </c>
      <c r="F74" s="5">
        <v>0.9</v>
      </c>
      <c r="K74" s="1" t="s">
        <v>325</v>
      </c>
    </row>
    <row r="75" spans="1:11" ht="15">
      <c r="A75" s="1" t="s">
        <v>259</v>
      </c>
      <c r="B75" s="12">
        <f>(B74-2*D65)/C65</f>
        <v>21.28205128205128</v>
      </c>
      <c r="K75" s="1" t="s">
        <v>326</v>
      </c>
    </row>
    <row r="76" spans="1:11" ht="15">
      <c r="A76" s="1" t="s">
        <v>120</v>
      </c>
      <c r="B76" s="12">
        <f>B75*2</f>
        <v>42.56410256410256</v>
      </c>
      <c r="K76" s="1" t="s">
        <v>327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"/>
    </sheetView>
  </sheetViews>
  <sheetFormatPr defaultColWidth="11.00390625" defaultRowHeight="14.25"/>
  <cols>
    <col min="1" max="1" width="5.25390625" style="0" customWidth="1"/>
    <col min="2" max="2" width="5.125" style="0" customWidth="1"/>
    <col min="3" max="3" width="5.25390625" style="0" customWidth="1"/>
    <col min="4" max="5" width="5.375" style="0" customWidth="1"/>
    <col min="6" max="6" width="5.75390625" style="0" customWidth="1"/>
    <col min="7" max="7" width="3.75390625" style="0" customWidth="1"/>
    <col min="8" max="8" width="2.50390625" style="0" customWidth="1"/>
    <col min="9" max="9" width="5.25390625" style="0" customWidth="1"/>
    <col min="21" max="21" width="7.625" style="0" customWidth="1"/>
  </cols>
  <sheetData>
    <row r="1" spans="10:23" s="14" customFormat="1" ht="18.75">
      <c r="J1" s="9" t="s">
        <v>0</v>
      </c>
      <c r="P1" s="15" t="s">
        <v>25</v>
      </c>
      <c r="W1" s="15" t="s">
        <v>51</v>
      </c>
    </row>
    <row r="2" spans="10:23" ht="15.75">
      <c r="J2" s="1" t="s">
        <v>280</v>
      </c>
      <c r="P2" s="3"/>
      <c r="W2" s="3"/>
    </row>
    <row r="3" spans="1:23" ht="15.75">
      <c r="A3" s="1"/>
      <c r="J3" s="1"/>
      <c r="P3" s="3"/>
      <c r="W3" s="3"/>
    </row>
    <row r="4" spans="1:23" ht="15.75">
      <c r="A4" s="6" t="s">
        <v>96</v>
      </c>
      <c r="B4" s="6" t="s">
        <v>203</v>
      </c>
      <c r="C4" s="6" t="s">
        <v>204</v>
      </c>
      <c r="D4" s="6" t="s">
        <v>209</v>
      </c>
      <c r="E4" s="6" t="s">
        <v>204</v>
      </c>
      <c r="F4" s="6" t="s">
        <v>206</v>
      </c>
      <c r="G4" s="6" t="s">
        <v>207</v>
      </c>
      <c r="H4" s="6" t="s">
        <v>208</v>
      </c>
      <c r="I4" s="6" t="s">
        <v>205</v>
      </c>
      <c r="J4" s="1"/>
      <c r="P4" s="3"/>
      <c r="W4" s="3"/>
    </row>
    <row r="5" spans="1:23" s="6" customFormat="1" ht="15.75">
      <c r="A5" s="6" t="s">
        <v>210</v>
      </c>
      <c r="B5" s="6" t="s">
        <v>211</v>
      </c>
      <c r="C5" s="6" t="s">
        <v>220</v>
      </c>
      <c r="D5" s="6" t="s">
        <v>212</v>
      </c>
      <c r="E5" s="6" t="s">
        <v>212</v>
      </c>
      <c r="F5" s="6" t="s">
        <v>117</v>
      </c>
      <c r="G5" s="6" t="s">
        <v>117</v>
      </c>
      <c r="H5" s="6" t="s">
        <v>117</v>
      </c>
      <c r="I5" s="7" t="s">
        <v>213</v>
      </c>
      <c r="J5" s="1" t="s">
        <v>1</v>
      </c>
      <c r="P5" s="3" t="s">
        <v>26</v>
      </c>
      <c r="W5" s="3" t="s">
        <v>52</v>
      </c>
    </row>
    <row r="6" spans="2:23" ht="15.75">
      <c r="B6">
        <v>23</v>
      </c>
      <c r="D6">
        <v>1.6</v>
      </c>
      <c r="E6">
        <f aca="true" t="shared" si="0" ref="E6:E14">D6*B6</f>
        <v>36.800000000000004</v>
      </c>
      <c r="J6" s="2" t="s">
        <v>276</v>
      </c>
      <c r="P6" s="4" t="s">
        <v>89</v>
      </c>
      <c r="W6" s="4" t="s">
        <v>53</v>
      </c>
    </row>
    <row r="7" spans="2:23" ht="15.75">
      <c r="B7">
        <v>42</v>
      </c>
      <c r="D7">
        <v>1.4</v>
      </c>
      <c r="E7">
        <f t="shared" si="0"/>
        <v>58.8</v>
      </c>
      <c r="J7" s="2" t="s">
        <v>192</v>
      </c>
      <c r="P7" s="4" t="s">
        <v>173</v>
      </c>
      <c r="W7" s="4" t="s">
        <v>54</v>
      </c>
    </row>
    <row r="8" spans="2:23" ht="15.75">
      <c r="B8">
        <v>23</v>
      </c>
      <c r="D8">
        <v>1.6</v>
      </c>
      <c r="E8">
        <f t="shared" si="0"/>
        <v>36.800000000000004</v>
      </c>
      <c r="J8" s="2" t="s">
        <v>193</v>
      </c>
      <c r="P8" s="4" t="s">
        <v>282</v>
      </c>
      <c r="W8" s="4"/>
    </row>
    <row r="9" spans="2:23" ht="15.75">
      <c r="B9">
        <v>2</v>
      </c>
      <c r="D9">
        <v>1.4</v>
      </c>
      <c r="E9">
        <f t="shared" si="0"/>
        <v>2.8</v>
      </c>
      <c r="J9" s="2" t="s">
        <v>277</v>
      </c>
      <c r="P9" s="4" t="s">
        <v>283</v>
      </c>
      <c r="W9" s="4"/>
    </row>
    <row r="10" spans="2:23" ht="15.75">
      <c r="B10">
        <v>5</v>
      </c>
      <c r="D10">
        <v>0.4</v>
      </c>
      <c r="E10">
        <f t="shared" si="0"/>
        <v>2</v>
      </c>
      <c r="I10">
        <v>4</v>
      </c>
      <c r="J10" s="2" t="s">
        <v>174</v>
      </c>
      <c r="P10" s="4" t="s">
        <v>176</v>
      </c>
      <c r="W10" s="4" t="s">
        <v>178</v>
      </c>
    </row>
    <row r="11" spans="2:23" ht="15.75">
      <c r="B11">
        <v>15</v>
      </c>
      <c r="D11">
        <v>0.3</v>
      </c>
      <c r="E11">
        <f t="shared" si="0"/>
        <v>4.5</v>
      </c>
      <c r="I11">
        <v>6</v>
      </c>
      <c r="J11" s="2" t="s">
        <v>175</v>
      </c>
      <c r="P11" s="4" t="s">
        <v>177</v>
      </c>
      <c r="W11" s="4" t="s">
        <v>179</v>
      </c>
    </row>
    <row r="12" spans="2:23" ht="15.75">
      <c r="B12">
        <v>12</v>
      </c>
      <c r="D12">
        <v>0.26</v>
      </c>
      <c r="E12">
        <f t="shared" si="0"/>
        <v>3.12</v>
      </c>
      <c r="I12">
        <v>5</v>
      </c>
      <c r="J12" s="2" t="s">
        <v>195</v>
      </c>
      <c r="P12" s="4" t="s">
        <v>196</v>
      </c>
      <c r="W12" s="4" t="s">
        <v>271</v>
      </c>
    </row>
    <row r="13" spans="2:23" ht="15.75">
      <c r="B13">
        <v>10</v>
      </c>
      <c r="D13">
        <v>0.26</v>
      </c>
      <c r="E13">
        <f t="shared" si="0"/>
        <v>2.6</v>
      </c>
      <c r="I13">
        <v>17</v>
      </c>
      <c r="J13" s="2" t="s">
        <v>195</v>
      </c>
      <c r="P13" s="4" t="s">
        <v>196</v>
      </c>
      <c r="W13" s="4" t="s">
        <v>271</v>
      </c>
    </row>
    <row r="14" spans="2:23" ht="14.25">
      <c r="B14">
        <v>4</v>
      </c>
      <c r="D14">
        <v>0.5</v>
      </c>
      <c r="E14">
        <f t="shared" si="0"/>
        <v>2</v>
      </c>
      <c r="I14">
        <v>10</v>
      </c>
      <c r="J14" s="2" t="s">
        <v>170</v>
      </c>
      <c r="K14" s="2"/>
      <c r="L14" s="2"/>
      <c r="M14" s="2"/>
      <c r="N14" s="2"/>
      <c r="O14" s="2"/>
      <c r="P14" s="2" t="s">
        <v>171</v>
      </c>
      <c r="Q14" s="2"/>
      <c r="R14" s="2"/>
      <c r="S14" s="2"/>
      <c r="T14" s="2"/>
      <c r="U14" s="2"/>
      <c r="W14" s="2" t="s">
        <v>172</v>
      </c>
    </row>
    <row r="15" spans="10:23" ht="15.75">
      <c r="J15" s="2" t="s">
        <v>279</v>
      </c>
      <c r="P15" s="4" t="s">
        <v>97</v>
      </c>
      <c r="W15" s="4" t="s">
        <v>55</v>
      </c>
    </row>
    <row r="16" spans="2:23" ht="15.75">
      <c r="B16" t="s">
        <v>215</v>
      </c>
      <c r="C16">
        <v>4</v>
      </c>
      <c r="D16">
        <v>11</v>
      </c>
      <c r="E16">
        <f>C16*D16</f>
        <v>44</v>
      </c>
      <c r="I16">
        <v>22</v>
      </c>
      <c r="J16" s="2" t="s">
        <v>194</v>
      </c>
      <c r="P16" s="4" t="s">
        <v>27</v>
      </c>
      <c r="W16" s="4" t="s">
        <v>56</v>
      </c>
    </row>
    <row r="17" spans="2:23" ht="15.75">
      <c r="B17">
        <v>5</v>
      </c>
      <c r="D17">
        <v>0.93</v>
      </c>
      <c r="E17">
        <f>D17*B17</f>
        <v>4.65</v>
      </c>
      <c r="I17">
        <v>1</v>
      </c>
      <c r="J17" s="2" t="s">
        <v>2</v>
      </c>
      <c r="P17" s="4" t="s">
        <v>88</v>
      </c>
      <c r="W17" s="4" t="s">
        <v>57</v>
      </c>
    </row>
    <row r="18" spans="2:23" ht="15.75">
      <c r="B18">
        <v>0</v>
      </c>
      <c r="D18">
        <v>6.06</v>
      </c>
      <c r="E18">
        <f>D18*B18</f>
        <v>0</v>
      </c>
      <c r="I18">
        <v>3</v>
      </c>
      <c r="J18" s="2" t="s">
        <v>278</v>
      </c>
      <c r="P18" s="4" t="s">
        <v>155</v>
      </c>
      <c r="W18" s="4" t="s">
        <v>58</v>
      </c>
    </row>
    <row r="19" spans="2:23" ht="15.75">
      <c r="B19">
        <v>0</v>
      </c>
      <c r="D19">
        <v>6.06</v>
      </c>
      <c r="E19">
        <f>D19*B19</f>
        <v>0</v>
      </c>
      <c r="I19">
        <v>3</v>
      </c>
      <c r="J19" s="2" t="s">
        <v>216</v>
      </c>
      <c r="P19" s="4" t="s">
        <v>28</v>
      </c>
      <c r="W19" s="4" t="s">
        <v>59</v>
      </c>
    </row>
    <row r="20" spans="2:23" ht="15.75">
      <c r="B20">
        <v>1</v>
      </c>
      <c r="D20">
        <v>6.06</v>
      </c>
      <c r="E20">
        <f>D20*B20</f>
        <v>6.06</v>
      </c>
      <c r="I20">
        <v>7</v>
      </c>
      <c r="J20" s="2" t="s">
        <v>3</v>
      </c>
      <c r="P20" s="4" t="s">
        <v>29</v>
      </c>
      <c r="W20" s="4" t="s">
        <v>60</v>
      </c>
    </row>
    <row r="21" spans="2:23" ht="15.75">
      <c r="B21">
        <v>1</v>
      </c>
      <c r="D21">
        <v>28.91</v>
      </c>
      <c r="E21">
        <v>28.91</v>
      </c>
      <c r="J21" s="2" t="s">
        <v>4</v>
      </c>
      <c r="P21" s="4" t="s">
        <v>154</v>
      </c>
      <c r="W21" s="4" t="s">
        <v>61</v>
      </c>
    </row>
    <row r="22" spans="2:23" ht="15.75">
      <c r="B22">
        <v>3</v>
      </c>
      <c r="D22">
        <v>0.4</v>
      </c>
      <c r="E22">
        <f>D22*B22</f>
        <v>1.2000000000000002</v>
      </c>
      <c r="I22">
        <v>9</v>
      </c>
      <c r="J22" s="2" t="s">
        <v>197</v>
      </c>
      <c r="P22" s="4" t="s">
        <v>272</v>
      </c>
      <c r="W22" s="3"/>
    </row>
    <row r="23" spans="2:23" ht="15.75">
      <c r="B23">
        <v>5</v>
      </c>
      <c r="D23">
        <v>1.5</v>
      </c>
      <c r="E23">
        <f>B23*D23</f>
        <v>7.5</v>
      </c>
      <c r="I23">
        <v>8</v>
      </c>
      <c r="J23" s="2" t="s">
        <v>217</v>
      </c>
      <c r="P23" s="4" t="s">
        <v>284</v>
      </c>
      <c r="W23" s="3"/>
    </row>
    <row r="24" spans="10:23" ht="15.75">
      <c r="J24" s="2"/>
      <c r="P24" s="3"/>
      <c r="W24" s="3"/>
    </row>
    <row r="25" spans="10:23" ht="15.75">
      <c r="J25" s="1" t="s">
        <v>5</v>
      </c>
      <c r="P25" s="3" t="s">
        <v>102</v>
      </c>
      <c r="W25" s="3" t="s">
        <v>62</v>
      </c>
    </row>
    <row r="26" spans="2:23" ht="15.75">
      <c r="B26">
        <v>1</v>
      </c>
      <c r="D26">
        <v>26</v>
      </c>
      <c r="E26">
        <v>26</v>
      </c>
      <c r="J26" s="2" t="s">
        <v>99</v>
      </c>
      <c r="P26" s="4" t="s">
        <v>100</v>
      </c>
      <c r="W26" s="4" t="s">
        <v>101</v>
      </c>
    </row>
    <row r="27" spans="2:23" ht="15.75">
      <c r="B27">
        <v>1</v>
      </c>
      <c r="D27">
        <v>23.04</v>
      </c>
      <c r="E27">
        <v>23.04</v>
      </c>
      <c r="J27" s="2" t="s">
        <v>6</v>
      </c>
      <c r="P27" s="4" t="s">
        <v>90</v>
      </c>
      <c r="W27" s="4" t="s">
        <v>63</v>
      </c>
    </row>
    <row r="28" spans="10:23" ht="15.75">
      <c r="J28" s="2" t="s">
        <v>7</v>
      </c>
      <c r="P28" s="4" t="s">
        <v>98</v>
      </c>
      <c r="W28" s="4" t="s">
        <v>64</v>
      </c>
    </row>
    <row r="29" spans="2:23" ht="15.75">
      <c r="B29">
        <v>1</v>
      </c>
      <c r="D29">
        <v>2.48</v>
      </c>
      <c r="E29">
        <v>2.48</v>
      </c>
      <c r="J29" s="2" t="s">
        <v>8</v>
      </c>
      <c r="P29" s="4" t="s">
        <v>285</v>
      </c>
      <c r="W29" s="4" t="s">
        <v>65</v>
      </c>
    </row>
    <row r="30" spans="10:23" ht="15.75">
      <c r="J30" s="2"/>
      <c r="P30" s="4"/>
      <c r="W30" s="4"/>
    </row>
    <row r="31" spans="10:23" ht="15.75">
      <c r="J31" s="1" t="s">
        <v>9</v>
      </c>
      <c r="P31" s="3" t="s">
        <v>103</v>
      </c>
      <c r="W31" s="3" t="s">
        <v>66</v>
      </c>
    </row>
    <row r="32" spans="2:23" ht="15.75">
      <c r="B32">
        <v>1</v>
      </c>
      <c r="J32" s="2" t="s">
        <v>10</v>
      </c>
      <c r="P32" s="4" t="s">
        <v>30</v>
      </c>
      <c r="W32" s="4" t="s">
        <v>67</v>
      </c>
    </row>
    <row r="33" spans="10:23" ht="15.75">
      <c r="J33" s="2" t="s">
        <v>11</v>
      </c>
      <c r="P33" s="4" t="s">
        <v>31</v>
      </c>
      <c r="W33" s="4" t="s">
        <v>68</v>
      </c>
    </row>
    <row r="34" spans="10:23" ht="15.75">
      <c r="J34" s="2" t="s">
        <v>12</v>
      </c>
      <c r="P34" s="4" t="s">
        <v>32</v>
      </c>
      <c r="W34" s="4" t="s">
        <v>69</v>
      </c>
    </row>
    <row r="35" spans="4:23" ht="15.75">
      <c r="D35">
        <v>26</v>
      </c>
      <c r="E35">
        <v>26</v>
      </c>
      <c r="J35" s="2" t="s">
        <v>218</v>
      </c>
      <c r="P35" s="4" t="s">
        <v>33</v>
      </c>
      <c r="W35" s="4" t="s">
        <v>70</v>
      </c>
    </row>
    <row r="36" spans="2:23" ht="15.75">
      <c r="B36">
        <v>2</v>
      </c>
      <c r="C36">
        <v>2</v>
      </c>
      <c r="D36">
        <v>0.7</v>
      </c>
      <c r="E36">
        <f>D36*B36</f>
        <v>1.4</v>
      </c>
      <c r="I36">
        <v>13</v>
      </c>
      <c r="J36" s="2" t="s">
        <v>180</v>
      </c>
      <c r="P36" s="4" t="s">
        <v>181</v>
      </c>
      <c r="W36" s="4" t="s">
        <v>182</v>
      </c>
    </row>
    <row r="37" spans="2:23" ht="15.75">
      <c r="B37" t="s">
        <v>219</v>
      </c>
      <c r="C37">
        <v>1</v>
      </c>
      <c r="I37">
        <v>12</v>
      </c>
      <c r="J37" s="2" t="s">
        <v>273</v>
      </c>
      <c r="P37" s="4" t="s">
        <v>286</v>
      </c>
      <c r="W37" s="4" t="s">
        <v>183</v>
      </c>
    </row>
    <row r="38" spans="2:23" ht="15.75">
      <c r="B38">
        <v>5</v>
      </c>
      <c r="C38">
        <v>5</v>
      </c>
      <c r="D38">
        <v>0.55</v>
      </c>
      <c r="E38">
        <f>D38*C38</f>
        <v>2.75</v>
      </c>
      <c r="J38" s="2" t="s">
        <v>198</v>
      </c>
      <c r="P38" s="4" t="s">
        <v>199</v>
      </c>
      <c r="W38" s="4" t="s">
        <v>104</v>
      </c>
    </row>
    <row r="39" spans="2:23" ht="15.75">
      <c r="B39">
        <v>0</v>
      </c>
      <c r="D39">
        <v>20</v>
      </c>
      <c r="E39">
        <f>D39*B39</f>
        <v>0</v>
      </c>
      <c r="J39" s="2" t="s">
        <v>191</v>
      </c>
      <c r="P39" s="4" t="s">
        <v>200</v>
      </c>
      <c r="W39" s="4"/>
    </row>
    <row r="40" spans="10:27" ht="15.75">
      <c r="J40" s="1"/>
      <c r="P40" s="3"/>
      <c r="W40" s="3"/>
      <c r="Y40" t="s">
        <v>117</v>
      </c>
      <c r="Z40" t="s">
        <v>117</v>
      </c>
      <c r="AA40" t="s">
        <v>117</v>
      </c>
    </row>
    <row r="41" spans="2:26" ht="15.75">
      <c r="B41">
        <f>'Size-Calculation'!B4</f>
        <v>2</v>
      </c>
      <c r="F41">
        <f>'Size-Calculation'!H11</f>
        <v>112</v>
      </c>
      <c r="G41">
        <f>'Size-Calculation'!D10</f>
        <v>88</v>
      </c>
      <c r="J41" s="1" t="s">
        <v>108</v>
      </c>
      <c r="P41" s="3" t="s">
        <v>108</v>
      </c>
      <c r="W41" s="3" t="s">
        <v>126</v>
      </c>
      <c r="Y41">
        <v>112</v>
      </c>
      <c r="Z41">
        <v>90</v>
      </c>
    </row>
    <row r="42" spans="4:23" ht="15.75">
      <c r="D42">
        <f>22.5*B41</f>
        <v>45</v>
      </c>
      <c r="E42">
        <f>22.5*B41</f>
        <v>45</v>
      </c>
      <c r="J42" s="2" t="s">
        <v>214</v>
      </c>
      <c r="P42" s="4" t="s">
        <v>289</v>
      </c>
      <c r="W42" s="3"/>
    </row>
    <row r="43" spans="2:27" ht="15.75">
      <c r="B43">
        <f>'Size-Calculation'!G11</f>
        <v>4</v>
      </c>
      <c r="F43">
        <f>'Size-Calculation'!H11</f>
        <v>112</v>
      </c>
      <c r="G43">
        <f>'Size-Calculation'!D11</f>
        <v>10</v>
      </c>
      <c r="H43">
        <f>'Size-Calculation'!J11</f>
        <v>3</v>
      </c>
      <c r="J43" s="2" t="s">
        <v>262</v>
      </c>
      <c r="P43" s="4" t="s">
        <v>287</v>
      </c>
      <c r="W43" s="4" t="s">
        <v>109</v>
      </c>
      <c r="Y43">
        <v>112</v>
      </c>
      <c r="Z43">
        <v>10</v>
      </c>
      <c r="AA43">
        <v>3</v>
      </c>
    </row>
    <row r="44" spans="2:27" ht="15.75">
      <c r="B44">
        <f>'Size-Calculation'!B12</f>
        <v>4</v>
      </c>
      <c r="F44">
        <f>'Size-Calculation'!C12</f>
        <v>82</v>
      </c>
      <c r="G44">
        <f>'Size-Calculation'!D12</f>
        <v>10</v>
      </c>
      <c r="H44">
        <f>'Size-Calculation'!J12</f>
        <v>3</v>
      </c>
      <c r="J44" s="2" t="s">
        <v>263</v>
      </c>
      <c r="P44" s="4" t="s">
        <v>288</v>
      </c>
      <c r="W44" s="4" t="s">
        <v>109</v>
      </c>
      <c r="Y44">
        <v>84</v>
      </c>
      <c r="Z44">
        <v>10</v>
      </c>
      <c r="AA44">
        <v>3</v>
      </c>
    </row>
    <row r="45" spans="2:27" ht="15.75">
      <c r="B45">
        <f>'Size-Calculation'!G13</f>
        <v>6</v>
      </c>
      <c r="F45">
        <f>'Size-Calculation'!C13</f>
        <v>82</v>
      </c>
      <c r="G45">
        <f>'Size-Calculation'!D13</f>
        <v>5</v>
      </c>
      <c r="H45">
        <f>'Size-Calculation'!J13</f>
        <v>3</v>
      </c>
      <c r="J45" s="2" t="s">
        <v>112</v>
      </c>
      <c r="P45" s="4" t="s">
        <v>291</v>
      </c>
      <c r="W45" s="4" t="s">
        <v>110</v>
      </c>
      <c r="Y45">
        <v>84</v>
      </c>
      <c r="Z45">
        <v>5</v>
      </c>
      <c r="AA45">
        <v>3</v>
      </c>
    </row>
    <row r="46" spans="2:27" ht="15.75">
      <c r="B46">
        <f>'Size-Calculation'!B14</f>
        <v>16</v>
      </c>
      <c r="F46">
        <f>'Size-Calculation'!C14</f>
        <v>112</v>
      </c>
      <c r="G46">
        <f>'Size-Calculation'!I14</f>
        <v>11</v>
      </c>
      <c r="H46">
        <f>'Size-Calculation'!J14</f>
        <v>2.5</v>
      </c>
      <c r="J46" s="2" t="s">
        <v>260</v>
      </c>
      <c r="P46" s="4" t="s">
        <v>290</v>
      </c>
      <c r="W46" s="4" t="s">
        <v>111</v>
      </c>
      <c r="Y46">
        <v>112</v>
      </c>
      <c r="Z46">
        <v>9</v>
      </c>
      <c r="AA46">
        <v>2.5</v>
      </c>
    </row>
    <row r="47" spans="2:27" ht="15.75">
      <c r="B47">
        <v>1</v>
      </c>
      <c r="D47">
        <f>10*B41</f>
        <v>20</v>
      </c>
      <c r="E47">
        <f>D47</f>
        <v>20</v>
      </c>
      <c r="F47">
        <f>'Size-Calculation'!C15</f>
        <v>112</v>
      </c>
      <c r="G47">
        <f>'Size-Calculation'!D15</f>
        <v>88</v>
      </c>
      <c r="H47" t="s">
        <v>116</v>
      </c>
      <c r="J47" s="2" t="s">
        <v>113</v>
      </c>
      <c r="P47" s="4" t="s">
        <v>114</v>
      </c>
      <c r="W47" s="4" t="s">
        <v>115</v>
      </c>
      <c r="Y47">
        <v>117</v>
      </c>
      <c r="Z47">
        <v>90</v>
      </c>
      <c r="AA47" t="s">
        <v>116</v>
      </c>
    </row>
    <row r="48" spans="2:27" ht="15.75">
      <c r="B48">
        <f>F48/600</f>
        <v>3.7</v>
      </c>
      <c r="C48">
        <v>4</v>
      </c>
      <c r="D48">
        <v>17.8</v>
      </c>
      <c r="E48">
        <f>D48*C48</f>
        <v>71.2</v>
      </c>
      <c r="F48">
        <f>'Size-Calculation'!B19</f>
        <v>2220</v>
      </c>
      <c r="H48">
        <v>5</v>
      </c>
      <c r="J48" s="2" t="s">
        <v>281</v>
      </c>
      <c r="P48" s="4" t="s">
        <v>119</v>
      </c>
      <c r="W48" s="4" t="s">
        <v>118</v>
      </c>
      <c r="Y48">
        <v>100</v>
      </c>
      <c r="AA48">
        <v>5</v>
      </c>
    </row>
    <row r="49" spans="2:23" ht="15.75">
      <c r="B49">
        <f>'Size-Calculation'!B20</f>
        <v>36</v>
      </c>
      <c r="D49">
        <v>0.74</v>
      </c>
      <c r="E49">
        <f>D49*B49</f>
        <v>26.64</v>
      </c>
      <c r="J49" s="2" t="s">
        <v>122</v>
      </c>
      <c r="P49" s="4" t="s">
        <v>124</v>
      </c>
      <c r="W49" s="4" t="s">
        <v>120</v>
      </c>
    </row>
    <row r="50" spans="2:23" ht="15.75">
      <c r="B50">
        <f>'Size-Calculation'!B21</f>
        <v>4</v>
      </c>
      <c r="D50">
        <v>0.6</v>
      </c>
      <c r="E50">
        <f>D50*B50</f>
        <v>2.4</v>
      </c>
      <c r="J50" s="2" t="s">
        <v>123</v>
      </c>
      <c r="P50" s="4" t="s">
        <v>125</v>
      </c>
      <c r="W50" s="4" t="s">
        <v>121</v>
      </c>
    </row>
    <row r="51" spans="2:27" ht="15.75">
      <c r="B51">
        <f>'Size-Calculation'!B4</f>
        <v>2</v>
      </c>
      <c r="D51">
        <f>9*B41</f>
        <v>18</v>
      </c>
      <c r="E51">
        <f>D51</f>
        <v>18</v>
      </c>
      <c r="F51">
        <f>'Size-Calculation'!C7</f>
        <v>105</v>
      </c>
      <c r="G51">
        <f>'Size-Calculation'!D7</f>
        <v>81</v>
      </c>
      <c r="H51" t="s">
        <v>127</v>
      </c>
      <c r="J51" s="2" t="s">
        <v>128</v>
      </c>
      <c r="P51" s="4" t="s">
        <v>95</v>
      </c>
      <c r="W51" s="4" t="s">
        <v>129</v>
      </c>
      <c r="Y51">
        <v>105</v>
      </c>
      <c r="Z51">
        <v>83</v>
      </c>
      <c r="AA51" t="s">
        <v>127</v>
      </c>
    </row>
    <row r="52" spans="10:23" ht="15.75">
      <c r="J52" s="2" t="s">
        <v>13</v>
      </c>
      <c r="P52" s="4" t="s">
        <v>106</v>
      </c>
      <c r="W52" s="4" t="s">
        <v>105</v>
      </c>
    </row>
    <row r="53" spans="2:26" ht="15.75">
      <c r="B53">
        <f>'Size-Calculation'!B4</f>
        <v>2</v>
      </c>
      <c r="F53">
        <f>'Size-Calculation'!C7+1</f>
        <v>106</v>
      </c>
      <c r="G53">
        <f>'Size-Calculation'!$D$9</f>
        <v>82</v>
      </c>
      <c r="J53" s="2" t="s">
        <v>132</v>
      </c>
      <c r="P53" t="s">
        <v>130</v>
      </c>
      <c r="W53" s="4" t="s">
        <v>131</v>
      </c>
      <c r="Y53">
        <v>105</v>
      </c>
      <c r="Z53">
        <v>83</v>
      </c>
    </row>
    <row r="54" spans="2:23" ht="15.75">
      <c r="B54" t="s">
        <v>107</v>
      </c>
      <c r="D54">
        <v>4.34</v>
      </c>
      <c r="E54">
        <v>4.34</v>
      </c>
      <c r="I54">
        <v>21</v>
      </c>
      <c r="J54" s="2" t="s">
        <v>267</v>
      </c>
      <c r="P54" s="4" t="s">
        <v>268</v>
      </c>
      <c r="W54" s="4" t="s">
        <v>94</v>
      </c>
    </row>
    <row r="55" spans="2:23" ht="15.75">
      <c r="B55">
        <f>'Size-Calculation'!$B$22</f>
        <v>4</v>
      </c>
      <c r="F55">
        <f>'Size-Calculation'!C22</f>
        <v>112</v>
      </c>
      <c r="H55">
        <f>'Size-Calculation'!D22</f>
        <v>3</v>
      </c>
      <c r="J55" s="2" t="s">
        <v>264</v>
      </c>
      <c r="P55" s="4" t="s">
        <v>34</v>
      </c>
      <c r="W55" s="4" t="s">
        <v>71</v>
      </c>
    </row>
    <row r="56" spans="2:23" ht="15.75">
      <c r="B56">
        <f>'Size-Calculation'!$B$23</f>
        <v>4</v>
      </c>
      <c r="F56">
        <f>'Size-Calculation'!C23</f>
        <v>82</v>
      </c>
      <c r="H56">
        <f>'Size-Calculation'!D23</f>
        <v>3</v>
      </c>
      <c r="J56" s="2" t="s">
        <v>265</v>
      </c>
      <c r="P56" s="4" t="s">
        <v>34</v>
      </c>
      <c r="W56" s="4" t="s">
        <v>71</v>
      </c>
    </row>
    <row r="57" spans="2:23" ht="15.75">
      <c r="B57" t="s">
        <v>269</v>
      </c>
      <c r="C57">
        <v>1</v>
      </c>
      <c r="D57">
        <v>3.83</v>
      </c>
      <c r="E57">
        <v>3.83</v>
      </c>
      <c r="J57" s="2" t="s">
        <v>14</v>
      </c>
      <c r="P57" s="4" t="s">
        <v>146</v>
      </c>
      <c r="W57" s="4" t="s">
        <v>72</v>
      </c>
    </row>
    <row r="58" spans="2:23" ht="15.75">
      <c r="B58">
        <v>1</v>
      </c>
      <c r="F58">
        <f>'Size-Calculation'!B26</f>
        <v>800</v>
      </c>
      <c r="J58" s="2" t="s">
        <v>187</v>
      </c>
      <c r="P58" s="4" t="s">
        <v>188</v>
      </c>
      <c r="W58" s="4" t="s">
        <v>189</v>
      </c>
    </row>
    <row r="59" spans="2:23" ht="15.75">
      <c r="B59">
        <f>'Size-Calculation'!B4*2</f>
        <v>4</v>
      </c>
      <c r="D59">
        <v>0.6</v>
      </c>
      <c r="E59">
        <f>D59*B59</f>
        <v>2.4</v>
      </c>
      <c r="J59" s="2" t="s">
        <v>184</v>
      </c>
      <c r="P59" s="4" t="s">
        <v>185</v>
      </c>
      <c r="W59" s="4" t="s">
        <v>186</v>
      </c>
    </row>
    <row r="60" spans="2:23" ht="15.75">
      <c r="B60">
        <v>1</v>
      </c>
      <c r="J60" s="2" t="s">
        <v>153</v>
      </c>
      <c r="P60" s="4" t="s">
        <v>152</v>
      </c>
      <c r="W60" s="4" t="s">
        <v>151</v>
      </c>
    </row>
    <row r="61" spans="2:23" ht="15.75">
      <c r="B61">
        <v>2</v>
      </c>
      <c r="D61">
        <v>3</v>
      </c>
      <c r="E61">
        <v>3</v>
      </c>
      <c r="J61" s="2" t="s">
        <v>147</v>
      </c>
      <c r="P61" s="4" t="s">
        <v>91</v>
      </c>
      <c r="W61" s="4" t="s">
        <v>148</v>
      </c>
    </row>
    <row r="62" spans="10:23" ht="15.75">
      <c r="J62" s="2"/>
      <c r="P62" s="4"/>
      <c r="W62" s="4"/>
    </row>
    <row r="63" spans="10:23" ht="15.75">
      <c r="J63" s="1" t="s">
        <v>135</v>
      </c>
      <c r="P63" s="3" t="s">
        <v>35</v>
      </c>
      <c r="W63" s="3" t="s">
        <v>73</v>
      </c>
    </row>
    <row r="64" spans="2:23" ht="15.75">
      <c r="B64">
        <v>50</v>
      </c>
      <c r="E64">
        <v>0.9</v>
      </c>
      <c r="J64" s="2" t="s">
        <v>201</v>
      </c>
      <c r="P64" s="4" t="s">
        <v>93</v>
      </c>
      <c r="W64" s="4" t="s">
        <v>92</v>
      </c>
    </row>
    <row r="65" spans="2:23" ht="15.75">
      <c r="B65">
        <v>50</v>
      </c>
      <c r="E65">
        <v>0.9</v>
      </c>
      <c r="J65" s="2" t="s">
        <v>202</v>
      </c>
      <c r="P65" s="4" t="s">
        <v>36</v>
      </c>
      <c r="W65" s="4" t="s">
        <v>74</v>
      </c>
    </row>
    <row r="66" spans="2:23" ht="15.75">
      <c r="B66">
        <v>30</v>
      </c>
      <c r="E66">
        <v>0.7</v>
      </c>
      <c r="J66" s="2" t="s">
        <v>15</v>
      </c>
      <c r="P66" s="4" t="s">
        <v>37</v>
      </c>
      <c r="W66" s="4" t="s">
        <v>75</v>
      </c>
    </row>
    <row r="67" spans="2:23" ht="15.75">
      <c r="B67">
        <v>50</v>
      </c>
      <c r="E67">
        <v>0.5</v>
      </c>
      <c r="J67" s="2" t="s">
        <v>133</v>
      </c>
      <c r="P67" s="4" t="s">
        <v>38</v>
      </c>
      <c r="W67" s="4" t="s">
        <v>134</v>
      </c>
    </row>
    <row r="68" spans="2:23" ht="15.75">
      <c r="B68">
        <v>1</v>
      </c>
      <c r="J68" s="2" t="s">
        <v>150</v>
      </c>
      <c r="P68" s="4" t="s">
        <v>292</v>
      </c>
      <c r="W68" s="4" t="s">
        <v>149</v>
      </c>
    </row>
    <row r="69" spans="10:23" ht="15.75">
      <c r="J69" s="2"/>
      <c r="P69" s="4"/>
      <c r="W69" s="4"/>
    </row>
    <row r="70" spans="10:23" ht="15.75">
      <c r="J70" s="1" t="s">
        <v>16</v>
      </c>
      <c r="P70" s="3" t="s">
        <v>39</v>
      </c>
      <c r="W70" s="3" t="s">
        <v>76</v>
      </c>
    </row>
    <row r="71" spans="2:23" ht="15.75">
      <c r="B71">
        <v>0</v>
      </c>
      <c r="D71">
        <v>23.7</v>
      </c>
      <c r="E71">
        <f>D71*B71</f>
        <v>0</v>
      </c>
      <c r="I71">
        <v>23</v>
      </c>
      <c r="J71" s="2" t="s">
        <v>136</v>
      </c>
      <c r="P71" s="4" t="s">
        <v>138</v>
      </c>
      <c r="W71" s="4" t="s">
        <v>137</v>
      </c>
    </row>
    <row r="72" spans="2:23" ht="14.25">
      <c r="B72">
        <v>1</v>
      </c>
      <c r="D72" s="2">
        <v>8.1</v>
      </c>
      <c r="E72" s="2">
        <v>8.1</v>
      </c>
      <c r="I72">
        <v>14</v>
      </c>
      <c r="J72" s="2" t="s">
        <v>139</v>
      </c>
      <c r="K72" s="2"/>
      <c r="L72" s="2"/>
      <c r="M72" s="2"/>
      <c r="N72" s="2"/>
      <c r="O72" s="2"/>
      <c r="P72" s="2" t="s">
        <v>140</v>
      </c>
      <c r="Q72" s="2"/>
      <c r="R72" s="2"/>
      <c r="S72" s="2"/>
      <c r="T72" s="2"/>
      <c r="U72" s="2"/>
      <c r="W72" s="2" t="s">
        <v>141</v>
      </c>
    </row>
    <row r="73" spans="2:23" ht="14.25">
      <c r="B73">
        <v>1</v>
      </c>
      <c r="D73" s="2">
        <v>1.9</v>
      </c>
      <c r="E73" s="2">
        <v>1.9</v>
      </c>
      <c r="I73">
        <v>15</v>
      </c>
      <c r="J73" s="2" t="s">
        <v>142</v>
      </c>
      <c r="K73" s="2"/>
      <c r="L73" s="2"/>
      <c r="M73" s="2"/>
      <c r="N73" s="2"/>
      <c r="O73" s="2"/>
      <c r="P73" s="2" t="s">
        <v>144</v>
      </c>
      <c r="Q73" s="2"/>
      <c r="R73" s="2"/>
      <c r="S73" s="2"/>
      <c r="T73" s="2"/>
      <c r="U73" s="2"/>
      <c r="W73" s="2" t="s">
        <v>143</v>
      </c>
    </row>
    <row r="74" spans="4:23" ht="14.25">
      <c r="D74" s="2"/>
      <c r="E74" s="2"/>
      <c r="J74" s="2" t="s">
        <v>190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2"/>
    </row>
    <row r="75" spans="9:23" ht="15.75">
      <c r="I75">
        <v>24</v>
      </c>
      <c r="J75" s="2" t="s">
        <v>167</v>
      </c>
      <c r="P75" s="4" t="s">
        <v>40</v>
      </c>
      <c r="W75" s="4" t="s">
        <v>77</v>
      </c>
    </row>
    <row r="76" spans="9:23" ht="15.75">
      <c r="I76">
        <v>24</v>
      </c>
      <c r="J76" s="2" t="s">
        <v>168</v>
      </c>
      <c r="P76" s="4" t="s">
        <v>41</v>
      </c>
      <c r="W76" s="4" t="s">
        <v>78</v>
      </c>
    </row>
    <row r="77" spans="10:23" ht="15.75">
      <c r="J77" s="2" t="s">
        <v>17</v>
      </c>
      <c r="P77" s="4" t="s">
        <v>42</v>
      </c>
      <c r="W77" s="4" t="s">
        <v>79</v>
      </c>
    </row>
    <row r="78" spans="10:23" ht="15.75">
      <c r="J78" s="2" t="s">
        <v>18</v>
      </c>
      <c r="P78" s="4" t="s">
        <v>43</v>
      </c>
      <c r="W78" s="4" t="s">
        <v>18</v>
      </c>
    </row>
    <row r="79" spans="10:23" ht="15.75">
      <c r="J79" s="2" t="s">
        <v>19</v>
      </c>
      <c r="P79" s="4" t="s">
        <v>44</v>
      </c>
      <c r="W79" s="4" t="s">
        <v>80</v>
      </c>
    </row>
    <row r="80" spans="2:23" ht="15.75">
      <c r="B80">
        <v>1</v>
      </c>
      <c r="D80">
        <v>2</v>
      </c>
      <c r="E80">
        <f>D80*B80</f>
        <v>2</v>
      </c>
      <c r="I80">
        <v>24</v>
      </c>
      <c r="J80" s="2" t="s">
        <v>20</v>
      </c>
      <c r="P80" s="4" t="s">
        <v>45</v>
      </c>
      <c r="W80" s="4" t="s">
        <v>81</v>
      </c>
    </row>
    <row r="81" spans="10:23" ht="15.75">
      <c r="J81" s="2" t="s">
        <v>21</v>
      </c>
      <c r="P81" s="4" t="s">
        <v>46</v>
      </c>
      <c r="W81" s="4" t="s">
        <v>82</v>
      </c>
    </row>
    <row r="82" spans="2:23" ht="15.75">
      <c r="B82">
        <v>2</v>
      </c>
      <c r="D82">
        <v>0.6</v>
      </c>
      <c r="E82">
        <f>D82*B82</f>
        <v>1.2</v>
      </c>
      <c r="I82">
        <v>24</v>
      </c>
      <c r="J82" s="2" t="s">
        <v>145</v>
      </c>
      <c r="P82" s="4" t="s">
        <v>47</v>
      </c>
      <c r="W82" s="4" t="s">
        <v>83</v>
      </c>
    </row>
    <row r="83" spans="10:23" ht="15.75">
      <c r="J83" s="2" t="s">
        <v>22</v>
      </c>
      <c r="P83" s="4" t="s">
        <v>48</v>
      </c>
      <c r="W83" s="4" t="s">
        <v>84</v>
      </c>
    </row>
    <row r="84" spans="10:23" ht="15.75">
      <c r="J84" s="2" t="s">
        <v>23</v>
      </c>
      <c r="P84" s="4" t="s">
        <v>49</v>
      </c>
      <c r="W84" s="4" t="s">
        <v>85</v>
      </c>
    </row>
    <row r="85" spans="9:23" ht="15.75">
      <c r="I85">
        <v>24</v>
      </c>
      <c r="J85" s="2" t="s">
        <v>158</v>
      </c>
      <c r="P85" s="4" t="s">
        <v>331</v>
      </c>
      <c r="W85" s="4" t="s">
        <v>86</v>
      </c>
    </row>
    <row r="86" spans="9:23" ht="15.75">
      <c r="I86">
        <v>24</v>
      </c>
      <c r="J86" s="2" t="s">
        <v>159</v>
      </c>
      <c r="P86" s="4" t="s">
        <v>330</v>
      </c>
      <c r="W86" s="4"/>
    </row>
    <row r="87" spans="10:23" ht="15.75">
      <c r="J87" s="2" t="s">
        <v>24</v>
      </c>
      <c r="P87" s="4" t="s">
        <v>50</v>
      </c>
      <c r="W87" s="4" t="s">
        <v>24</v>
      </c>
    </row>
    <row r="88" spans="10:23" ht="15.75">
      <c r="J88" s="2" t="s">
        <v>160</v>
      </c>
      <c r="P88" s="4" t="s">
        <v>332</v>
      </c>
      <c r="W88" s="4"/>
    </row>
    <row r="89" spans="9:23" ht="15.75">
      <c r="I89">
        <v>24</v>
      </c>
      <c r="J89" s="2" t="s">
        <v>274</v>
      </c>
      <c r="P89" s="4" t="s">
        <v>333</v>
      </c>
      <c r="W89" s="4" t="s">
        <v>87</v>
      </c>
    </row>
    <row r="90" spans="2:23" ht="15.75">
      <c r="B90">
        <v>1</v>
      </c>
      <c r="J90" s="2" t="s">
        <v>161</v>
      </c>
      <c r="P90" s="4" t="s">
        <v>334</v>
      </c>
      <c r="W90" s="3"/>
    </row>
    <row r="91" spans="10:23" ht="15.75">
      <c r="J91" s="2" t="s">
        <v>275</v>
      </c>
      <c r="P91" s="4" t="s">
        <v>335</v>
      </c>
      <c r="W91" s="3"/>
    </row>
    <row r="92" spans="9:23" ht="15.75">
      <c r="I92">
        <v>24</v>
      </c>
      <c r="J92" s="2" t="s">
        <v>156</v>
      </c>
      <c r="P92" s="4" t="s">
        <v>293</v>
      </c>
      <c r="W92" s="3"/>
    </row>
    <row r="93" spans="9:23" ht="15.75">
      <c r="I93">
        <v>24</v>
      </c>
      <c r="J93" s="2" t="s">
        <v>157</v>
      </c>
      <c r="P93" s="4" t="s">
        <v>336</v>
      </c>
      <c r="W93" s="3"/>
    </row>
    <row r="94" spans="10:23" ht="15.75">
      <c r="J94" s="2" t="s">
        <v>162</v>
      </c>
      <c r="P94" s="4" t="s">
        <v>337</v>
      </c>
      <c r="W94" s="3"/>
    </row>
    <row r="95" spans="9:23" ht="15.75">
      <c r="I95">
        <v>24</v>
      </c>
      <c r="J95" s="2" t="s">
        <v>163</v>
      </c>
      <c r="P95" s="4"/>
      <c r="W95" s="3"/>
    </row>
    <row r="96" spans="9:23" ht="15.75">
      <c r="I96">
        <v>24</v>
      </c>
      <c r="J96" s="2" t="s">
        <v>164</v>
      </c>
      <c r="P96" s="4" t="s">
        <v>338</v>
      </c>
      <c r="W96" s="3"/>
    </row>
    <row r="97" spans="10:23" ht="15.75">
      <c r="J97" s="2" t="s">
        <v>165</v>
      </c>
      <c r="P97" s="4"/>
      <c r="W97" s="3"/>
    </row>
    <row r="98" spans="9:23" ht="15.75">
      <c r="I98">
        <v>24</v>
      </c>
      <c r="J98" s="2" t="s">
        <v>166</v>
      </c>
      <c r="P98" s="4" t="s">
        <v>339</v>
      </c>
      <c r="W98" s="3"/>
    </row>
    <row r="99" spans="9:23" ht="15.75">
      <c r="I99">
        <v>24</v>
      </c>
      <c r="J99" s="2" t="s">
        <v>169</v>
      </c>
      <c r="P99" s="4"/>
      <c r="W99" s="3"/>
    </row>
    <row r="100" spans="10:23" ht="15.75">
      <c r="J100" s="1"/>
      <c r="P100" s="3"/>
      <c r="W100" s="3"/>
    </row>
    <row r="101" spans="1:23" s="6" customFormat="1" ht="15.75">
      <c r="A101" s="6" t="s">
        <v>270</v>
      </c>
      <c r="E101" s="6">
        <f>SUM(E6:E99)</f>
        <v>536.42</v>
      </c>
      <c r="J101" s="1"/>
      <c r="P101" s="3"/>
      <c r="W101" s="3"/>
    </row>
    <row r="102" spans="10:23" ht="15.75">
      <c r="J102" s="1"/>
      <c r="P102" s="3"/>
      <c r="W102" s="3"/>
    </row>
    <row r="108" spans="10:23" ht="15.75">
      <c r="J108" s="2"/>
      <c r="P108" s="4"/>
      <c r="W108" s="4"/>
    </row>
    <row r="109" spans="10:23" ht="15.75">
      <c r="J109" s="1"/>
      <c r="P109" s="3"/>
      <c r="W109" s="3"/>
    </row>
    <row r="110" spans="10:23" ht="15.75">
      <c r="J110" s="4"/>
      <c r="W110" s="4"/>
    </row>
    <row r="111" ht="15.75">
      <c r="J111" s="4"/>
    </row>
    <row r="112" ht="15.75">
      <c r="J112" s="4"/>
    </row>
    <row r="113" ht="15.75">
      <c r="J113" s="4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I59" sqref="I59"/>
    </sheetView>
  </sheetViews>
  <sheetFormatPr defaultColWidth="11.00390625" defaultRowHeight="14.25"/>
  <cols>
    <col min="1" max="1" width="11.00390625" style="8" customWidth="1"/>
  </cols>
  <sheetData>
    <row r="1" ht="14.25">
      <c r="A1" s="8" t="s">
        <v>224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spans="1:9" ht="14.25">
      <c r="A33" s="8">
        <v>21</v>
      </c>
      <c r="D33">
        <v>22</v>
      </c>
      <c r="I33">
        <v>23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D49" t="s">
        <v>222</v>
      </c>
    </row>
    <row r="50" ht="14.25"/>
    <row r="51" ht="14.25"/>
    <row r="52" ht="14.25"/>
    <row r="53" ht="14.25"/>
    <row r="54" ht="14.25"/>
    <row r="55" ht="14.25"/>
    <row r="56" ht="14.25"/>
    <row r="57" ht="14.25">
      <c r="C57" t="s">
        <v>223</v>
      </c>
    </row>
    <row r="58" ht="14.25">
      <c r="I58" t="s">
        <v>329</v>
      </c>
    </row>
    <row r="59" spans="1:4" ht="14.25">
      <c r="A59" s="8">
        <v>24</v>
      </c>
      <c r="D59" t="s">
        <v>76</v>
      </c>
    </row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>
      <c r="A82" s="8" t="s">
        <v>221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WBGA0039C</cp:lastModifiedBy>
  <dcterms:created xsi:type="dcterms:W3CDTF">2008-12-04T18:12:33Z</dcterms:created>
  <dcterms:modified xsi:type="dcterms:W3CDTF">2012-06-23T08:59:17Z</dcterms:modified>
  <cp:category/>
  <cp:version/>
  <cp:contentType/>
  <cp:contentStatus/>
</cp:coreProperties>
</file>